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20" windowWidth="12120" windowHeight="8700" activeTab="0"/>
  </bookViews>
  <sheets>
    <sheet name="IS" sheetId="1" r:id="rId1"/>
    <sheet name="BS" sheetId="2" r:id="rId2"/>
    <sheet name="Equity" sheetId="3" r:id="rId3"/>
    <sheet name="CF" sheetId="4" r:id="rId4"/>
    <sheet name="Notes" sheetId="5" r:id="rId5"/>
  </sheets>
  <externalReferences>
    <externalReference r:id="rId8"/>
  </externalReferences>
  <definedNames/>
  <calcPr fullCalcOnLoad="1"/>
</workbook>
</file>

<file path=xl/sharedStrings.xml><?xml version="1.0" encoding="utf-8"?>
<sst xmlns="http://schemas.openxmlformats.org/spreadsheetml/2006/main" count="245" uniqueCount="197">
  <si>
    <t>Tanah Emas Corporation Berhad</t>
  </si>
  <si>
    <t>(298367-A)</t>
  </si>
  <si>
    <t>(Incorporated in Malaysia)</t>
  </si>
  <si>
    <t>Interim Report for the 4th Quarter Ended 30 June 2004</t>
  </si>
  <si>
    <t>(The figures have not been audited)</t>
  </si>
  <si>
    <t xml:space="preserve">Condensed Consolidated Income Statements </t>
  </si>
  <si>
    <t>For the 4th quarter ended 30 June 2004</t>
  </si>
  <si>
    <t>Individual Quarter</t>
  </si>
  <si>
    <t>Cumulative Quarter to date</t>
  </si>
  <si>
    <t>30 June</t>
  </si>
  <si>
    <t>2004</t>
  </si>
  <si>
    <t>2003</t>
  </si>
  <si>
    <t>RM'000</t>
  </si>
  <si>
    <t>Revenue</t>
  </si>
  <si>
    <t>Operating expenses</t>
  </si>
  <si>
    <t>Other income</t>
  </si>
  <si>
    <t>(Loss) / Profit from operations</t>
  </si>
  <si>
    <t>Finance costs</t>
  </si>
  <si>
    <t>(Loss) / Profit before taxation</t>
  </si>
  <si>
    <t>Taxation</t>
  </si>
  <si>
    <t>(Loss) / Profit after taxation</t>
  </si>
  <si>
    <t>Exceptional items</t>
  </si>
  <si>
    <t>Pre-acquisition profit</t>
  </si>
  <si>
    <t>Minority Interests</t>
  </si>
  <si>
    <t>(Loss) / Profit attributable to shareholders</t>
  </si>
  <si>
    <t>(Loss) / Earnings per share (Sen)</t>
  </si>
  <si>
    <t>Basic</t>
  </si>
  <si>
    <t>Diluted</t>
  </si>
  <si>
    <t>Condensed Consolidated Balance Sheets As At 30 June 2004</t>
  </si>
  <si>
    <t>As at</t>
  </si>
  <si>
    <t>30-06-04</t>
  </si>
  <si>
    <t>30-06-03</t>
  </si>
  <si>
    <t>(Audited)</t>
  </si>
  <si>
    <t>ASSETS EMPLOYED:</t>
  </si>
  <si>
    <t>Property, plant and equipment</t>
  </si>
  <si>
    <t>Goodwill on consolidation</t>
  </si>
  <si>
    <t>Current assets</t>
  </si>
  <si>
    <t>Inventories</t>
  </si>
  <si>
    <t>Receivables</t>
  </si>
  <si>
    <t>Cash and cash equivalents</t>
  </si>
  <si>
    <t>Current liabilities</t>
  </si>
  <si>
    <t>Trade &amp; Other Creditors</t>
  </si>
  <si>
    <t>Overdraft &amp; Short Term Borrowings</t>
  </si>
  <si>
    <t>Provision for taxation</t>
  </si>
  <si>
    <t>Net current liabilities</t>
  </si>
  <si>
    <t>FINANCED BY:</t>
  </si>
  <si>
    <t>Share capital</t>
  </si>
  <si>
    <t>Reserves</t>
  </si>
  <si>
    <t>Shareholders' funds</t>
  </si>
  <si>
    <t>Minority interests</t>
  </si>
  <si>
    <t>Long term liabilities</t>
  </si>
  <si>
    <t>Borrowings</t>
  </si>
  <si>
    <t>ICULS</t>
  </si>
  <si>
    <t>Deferred taxation</t>
  </si>
  <si>
    <t>Condensed Consolidated Statement Of Changes In Equity</t>
  </si>
  <si>
    <t>Share</t>
  </si>
  <si>
    <t>Accumulated</t>
  </si>
  <si>
    <t>Total</t>
  </si>
  <si>
    <t>capital</t>
  </si>
  <si>
    <t>premium</t>
  </si>
  <si>
    <t>losses</t>
  </si>
  <si>
    <t>At 1 July 2003</t>
  </si>
  <si>
    <t>Pursuant to Employees' Share</t>
  </si>
  <si>
    <t xml:space="preserve">     Option Scheme (ESOS)</t>
  </si>
  <si>
    <t>Pursuant to Special issue</t>
  </si>
  <si>
    <t>Restructuring expenses</t>
  </si>
  <si>
    <t>Profit Guarantee shortfall</t>
  </si>
  <si>
    <t>Net (loss) / profit for the period</t>
  </si>
  <si>
    <t>At 30 June 2004</t>
  </si>
  <si>
    <t>For the quarter ended 30 June 2003</t>
  </si>
  <si>
    <t>At 1 July 2002</t>
  </si>
  <si>
    <t>Net profit for the period</t>
  </si>
  <si>
    <t>At 30 June 2003</t>
  </si>
  <si>
    <t xml:space="preserve">Condensed Consolidated Cash Flow Statement </t>
  </si>
  <si>
    <t>CASH FLOW FROM OPERATING ACTIVITIES</t>
  </si>
  <si>
    <t>Adjustments for non-cash items</t>
  </si>
  <si>
    <t>Operating profit before working capital changes</t>
  </si>
  <si>
    <t>Working capital changes</t>
  </si>
  <si>
    <t>Net change in current assets</t>
  </si>
  <si>
    <t>Net change in current liabilities</t>
  </si>
  <si>
    <t>Tax paid</t>
  </si>
  <si>
    <t>CASH FLOW FROM INVESTING ACTIVITIES</t>
  </si>
  <si>
    <t>Purchase of subsidiaries, net of cash acquired</t>
  </si>
  <si>
    <t>Proceeds from profit guarantee</t>
  </si>
  <si>
    <t>Purchase of property, plant and equipment</t>
  </si>
  <si>
    <t>Net cash used in investing activities</t>
  </si>
  <si>
    <t>CASH FLOW FROM FINANCING ACTIVITIES</t>
  </si>
  <si>
    <t>Proceeds from shares issued</t>
  </si>
  <si>
    <t>Proceeds from bank borrowings</t>
  </si>
  <si>
    <t>Net cash used in financing activities</t>
  </si>
  <si>
    <t>Net decrease in cash and cash equivalents</t>
  </si>
  <si>
    <t>Cash and cash equivalents as at beginning of the year</t>
  </si>
  <si>
    <t>Cash and cash equivalents as at end of the quarter</t>
  </si>
  <si>
    <t>Cash and cash equivalents comprise:</t>
  </si>
  <si>
    <t>Cash and bank balance</t>
  </si>
  <si>
    <t>Bank overdraft</t>
  </si>
  <si>
    <t>Notes To The Quarterly Report - 30 June 2004</t>
  </si>
  <si>
    <t>A.</t>
  </si>
  <si>
    <t>MASB 26 - Paragraph 16</t>
  </si>
  <si>
    <t>A1.</t>
  </si>
  <si>
    <t>Accounting Policies</t>
  </si>
  <si>
    <t>A2.</t>
  </si>
  <si>
    <t>Disclosure of audit report qualification and status of matters raised</t>
  </si>
  <si>
    <t>A3.</t>
  </si>
  <si>
    <t>Seasonal or Cyclicality of Interim Operations</t>
  </si>
  <si>
    <t>A4.</t>
  </si>
  <si>
    <t>Unusual items affecting assets, liabilities, equity, net income, or cash flow</t>
  </si>
  <si>
    <t>A5.</t>
  </si>
  <si>
    <t xml:space="preserve">Material changes in estimates </t>
  </si>
  <si>
    <t>A6.</t>
  </si>
  <si>
    <t>Issuances, Cancellations, Repurchases, Resale and Repayments of Debt and Equity Securities</t>
  </si>
  <si>
    <t xml:space="preserve">Option </t>
  </si>
  <si>
    <t xml:space="preserve">No. of </t>
  </si>
  <si>
    <t>price per share</t>
  </si>
  <si>
    <t>shares issued</t>
  </si>
  <si>
    <t>Type of issue</t>
  </si>
  <si>
    <t>RM</t>
  </si>
  <si>
    <t>Employees' Share Option Scheme</t>
  </si>
  <si>
    <t>A7.</t>
  </si>
  <si>
    <t>Dividends paid</t>
  </si>
  <si>
    <t>There was no dividend paid during the financial period.</t>
  </si>
  <si>
    <t>A8.</t>
  </si>
  <si>
    <t>Segment Information</t>
  </si>
  <si>
    <t>12 months ended 30 June 2004</t>
  </si>
  <si>
    <t>Profit / (Loss) before taxation</t>
  </si>
  <si>
    <t>Plantation</t>
  </si>
  <si>
    <t>Timber</t>
  </si>
  <si>
    <t>Investment holding</t>
  </si>
  <si>
    <t>A9.</t>
  </si>
  <si>
    <t>Valuation of Property, Plant or Equipment</t>
  </si>
  <si>
    <t>A10.</t>
  </si>
  <si>
    <t>Material events subsequent to the end of the interim period</t>
  </si>
  <si>
    <t>A11.</t>
  </si>
  <si>
    <t>Changes in the composition of the Group</t>
  </si>
  <si>
    <t>A12.</t>
  </si>
  <si>
    <t xml:space="preserve">Changes in contingent liabilities or contingent assets </t>
  </si>
  <si>
    <t>B.</t>
  </si>
  <si>
    <t>BMSB Listing Requirements (Part A of Appendix 9B)</t>
  </si>
  <si>
    <t>B1.</t>
  </si>
  <si>
    <t>Review of Performance</t>
  </si>
  <si>
    <t>B2.</t>
  </si>
  <si>
    <t>Material changes in profit before taxation for the quarter as compared with the immediate preceding quarter</t>
  </si>
  <si>
    <t>B3.</t>
  </si>
  <si>
    <t>Prospects</t>
  </si>
  <si>
    <t>B4.</t>
  </si>
  <si>
    <t>Variance of actual profit from forecast profit</t>
  </si>
  <si>
    <t>B5.</t>
  </si>
  <si>
    <t>Current Quarter</t>
  </si>
  <si>
    <t>Year to date</t>
  </si>
  <si>
    <t>Current taxation - Malaysia</t>
  </si>
  <si>
    <t>Transfer to/(from) deferred taxation</t>
  </si>
  <si>
    <t>B6.</t>
  </si>
  <si>
    <t>Unquoted Investments and Properties</t>
  </si>
  <si>
    <t>B7.</t>
  </si>
  <si>
    <t>Quoted Investments</t>
  </si>
  <si>
    <t>B8.</t>
  </si>
  <si>
    <t>Status of Corporate Proposals Announced</t>
  </si>
  <si>
    <t>B9.</t>
  </si>
  <si>
    <t>Group Borrowings</t>
  </si>
  <si>
    <t>The total Group borrowings and debt securities as at 30 June 2004 were as follows:-</t>
  </si>
  <si>
    <t>Secured</t>
  </si>
  <si>
    <t>Unsecured</t>
  </si>
  <si>
    <t>Long term bank borrowings</t>
  </si>
  <si>
    <t>Overdraft</t>
  </si>
  <si>
    <t>Short term bank borrowings</t>
  </si>
  <si>
    <t>B10.</t>
  </si>
  <si>
    <t>Off-Balance Sheet Financial Instruments</t>
  </si>
  <si>
    <t>B11.</t>
  </si>
  <si>
    <t>Material Litigation</t>
  </si>
  <si>
    <t>B12.</t>
  </si>
  <si>
    <t>Dividend</t>
  </si>
  <si>
    <t>B13.</t>
  </si>
  <si>
    <t>Earnings per Share</t>
  </si>
  <si>
    <t>Basic earnings per share</t>
  </si>
  <si>
    <t>Net loss for the period</t>
  </si>
  <si>
    <t>Weighted average number of shares in issue</t>
  </si>
  <si>
    <t>Basic loss per share (SEN)</t>
  </si>
  <si>
    <t>b)</t>
  </si>
  <si>
    <t>Diluted earnings per share</t>
  </si>
  <si>
    <t>Assumed exercise of Employees' share option scheme</t>
  </si>
  <si>
    <t>at beginning of the period</t>
  </si>
  <si>
    <t>Adjusted weighted average number of ordinary shares</t>
  </si>
  <si>
    <t>in issue and issuable</t>
  </si>
  <si>
    <t>Fully diluted earnings per share (SEN)</t>
  </si>
  <si>
    <t>B14.</t>
  </si>
  <si>
    <t>Authorisation for issue of interim financial statements</t>
  </si>
  <si>
    <t>Kuala Lumpur</t>
  </si>
  <si>
    <t>On behalf of the Board</t>
  </si>
  <si>
    <t>27 August 2004</t>
  </si>
  <si>
    <t>Yap Kiew</t>
  </si>
  <si>
    <t>Managing Director</t>
  </si>
  <si>
    <t>Diff</t>
  </si>
  <si>
    <t>Diff adj</t>
  </si>
  <si>
    <t>Rounding adj</t>
  </si>
  <si>
    <t>Adjust to trade &amp; other creditor</t>
  </si>
  <si>
    <t>Cash generated from/(used in) operations</t>
  </si>
  <si>
    <t>Net cash generated from/(used in) operating activities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</si>
</sst>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quot;-    &quot;"/>
    <numFmt numFmtId="173" formatCode="d\-mmm\-yyyy"/>
    <numFmt numFmtId="174" formatCode="#,##0_);[Red]\(#,##0\);&quot;-     &quot;"/>
    <numFmt numFmtId="175" formatCode="#,##0_);\(#,##0\);&quot;   -    &quot;"/>
    <numFmt numFmtId="176" formatCode="#,##0_);[Red]\(#,##0_);&quot;-     &quot;"/>
    <numFmt numFmtId="177" formatCode="_-* #,##0_-;\-* #,##0_-;_-* &quot;-&quot;??_-;_-@_-"/>
    <numFmt numFmtId="178" formatCode="#,##0_);[Red]\(#,##0\);\-\ \ \ \ \ \ \ \ \ "/>
    <numFmt numFmtId="179" formatCode="#,##0.00_);\(#,##0.00\);&quot;-    &quot;"/>
  </numFmts>
  <fonts count="22">
    <font>
      <sz val="10"/>
      <name val="Arial"/>
      <family val="0"/>
    </font>
    <font>
      <b/>
      <sz val="11"/>
      <name val="Garamond"/>
      <family val="1"/>
    </font>
    <font>
      <sz val="14"/>
      <name val="Times New Roman"/>
      <family val="1"/>
    </font>
    <font>
      <b/>
      <sz val="14"/>
      <name val="Times New Roman"/>
      <family val="1"/>
    </font>
    <font>
      <b/>
      <sz val="10"/>
      <name val="Times New Roman"/>
      <family val="1"/>
    </font>
    <font>
      <sz val="12"/>
      <name val="Times New Roman"/>
      <family val="1"/>
    </font>
    <font>
      <sz val="12"/>
      <name val="Arial"/>
      <family val="2"/>
    </font>
    <font>
      <b/>
      <sz val="12"/>
      <name val="Arial"/>
      <family val="2"/>
    </font>
    <font>
      <b/>
      <sz val="12"/>
      <name val="Times New Roman"/>
      <family val="1"/>
    </font>
    <font>
      <sz val="11"/>
      <name val="Times New Roman"/>
      <family val="1"/>
    </font>
    <font>
      <b/>
      <sz val="11"/>
      <name val="Times New Roman"/>
      <family val="1"/>
    </font>
    <font>
      <sz val="10"/>
      <name val="Times New Roman"/>
      <family val="1"/>
    </font>
    <font>
      <b/>
      <u val="single"/>
      <sz val="12"/>
      <name val="Times New Roman"/>
      <family val="1"/>
    </font>
    <font>
      <sz val="11"/>
      <name val="Garamond"/>
      <family val="1"/>
    </font>
    <font>
      <b/>
      <u val="single"/>
      <sz val="11"/>
      <name val="Times New Roman"/>
      <family val="1"/>
    </font>
    <font>
      <u val="single"/>
      <sz val="11"/>
      <name val="Times New Roman"/>
      <family val="1"/>
    </font>
    <font>
      <sz val="11"/>
      <color indexed="10"/>
      <name val="Times New Roman"/>
      <family val="1"/>
    </font>
    <font>
      <b/>
      <sz val="11"/>
      <color indexed="10"/>
      <name val="Times New Roman"/>
      <family val="1"/>
    </font>
    <font>
      <i/>
      <sz val="11"/>
      <name val="Times New Roman"/>
      <family val="1"/>
    </font>
    <font>
      <sz val="11"/>
      <color indexed="8"/>
      <name val="Times New Roman"/>
      <family val="1"/>
    </font>
    <font>
      <sz val="12"/>
      <color indexed="8"/>
      <name val="Times New Roman"/>
      <family val="1"/>
    </font>
    <font>
      <sz val="8"/>
      <name val="Arial"/>
      <family val="0"/>
    </font>
  </fonts>
  <fills count="3">
    <fill>
      <patternFill/>
    </fill>
    <fill>
      <patternFill patternType="gray125"/>
    </fill>
    <fill>
      <patternFill patternType="solid">
        <fgColor indexed="13"/>
        <bgColor indexed="64"/>
      </patternFill>
    </fill>
  </fills>
  <borders count="11">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91">
    <xf numFmtId="0" fontId="0" fillId="0" borderId="0" xfId="0" applyAlignment="1">
      <alignment/>
    </xf>
    <xf numFmtId="0" fontId="2" fillId="0" borderId="0" xfId="0" applyFont="1" applyAlignment="1">
      <alignment/>
    </xf>
    <xf numFmtId="172" fontId="3" fillId="0" borderId="0" xfId="0" applyNumberFormat="1" applyFont="1" applyAlignment="1">
      <alignment/>
    </xf>
    <xf numFmtId="172" fontId="2" fillId="0" borderId="0" xfId="0" applyNumberFormat="1" applyFont="1" applyAlignment="1">
      <alignment/>
    </xf>
    <xf numFmtId="172" fontId="4" fillId="0" borderId="0" xfId="0" applyNumberFormat="1" applyFont="1" applyAlignment="1">
      <alignment/>
    </xf>
    <xf numFmtId="172" fontId="2" fillId="0" borderId="0" xfId="0" applyNumberFormat="1" applyFont="1" applyAlignment="1">
      <alignment horizontal="center"/>
    </xf>
    <xf numFmtId="172" fontId="2" fillId="0" borderId="0" xfId="0" applyNumberFormat="1" applyFont="1" applyFill="1" applyAlignment="1">
      <alignment/>
    </xf>
    <xf numFmtId="0" fontId="2" fillId="0" borderId="0" xfId="0" applyFont="1" applyFill="1" applyAlignment="1">
      <alignment/>
    </xf>
    <xf numFmtId="0" fontId="5" fillId="0" borderId="0" xfId="0" applyFont="1" applyAlignment="1">
      <alignment/>
    </xf>
    <xf numFmtId="172" fontId="6" fillId="0" borderId="0" xfId="0" applyNumberFormat="1" applyFont="1" applyAlignment="1">
      <alignment/>
    </xf>
    <xf numFmtId="172" fontId="5" fillId="0" borderId="0" xfId="0" applyNumberFormat="1" applyFont="1" applyAlignment="1">
      <alignment/>
    </xf>
    <xf numFmtId="172" fontId="5" fillId="0" borderId="0" xfId="0" applyNumberFormat="1" applyFont="1" applyAlignment="1">
      <alignment horizontal="center"/>
    </xf>
    <xf numFmtId="172" fontId="5" fillId="0" borderId="0" xfId="0" applyNumberFormat="1" applyFont="1" applyFill="1" applyAlignment="1">
      <alignment/>
    </xf>
    <xf numFmtId="0" fontId="5" fillId="0" borderId="0" xfId="0" applyFont="1" applyFill="1" applyAlignment="1">
      <alignment/>
    </xf>
    <xf numFmtId="172" fontId="7" fillId="0" borderId="0" xfId="0" applyNumberFormat="1" applyFont="1" applyAlignment="1">
      <alignment/>
    </xf>
    <xf numFmtId="172" fontId="0" fillId="0" borderId="0" xfId="0" applyNumberFormat="1" applyFont="1" applyAlignment="1">
      <alignment/>
    </xf>
    <xf numFmtId="172" fontId="8" fillId="0" borderId="0" xfId="0" applyNumberFormat="1" applyFont="1" applyAlignment="1">
      <alignment/>
    </xf>
    <xf numFmtId="0" fontId="5" fillId="0" borderId="0" xfId="0" applyFont="1" applyBorder="1" applyAlignment="1">
      <alignment/>
    </xf>
    <xf numFmtId="0" fontId="9" fillId="0" borderId="0" xfId="0" applyFont="1" applyAlignment="1">
      <alignment/>
    </xf>
    <xf numFmtId="172" fontId="9" fillId="0" borderId="0" xfId="0" applyNumberFormat="1" applyFont="1" applyAlignment="1">
      <alignment/>
    </xf>
    <xf numFmtId="172" fontId="9"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9" fillId="0" borderId="0" xfId="0" applyFont="1" applyFill="1" applyBorder="1" applyAlignment="1">
      <alignment horizontal="center"/>
    </xf>
    <xf numFmtId="172" fontId="10" fillId="0" borderId="0" xfId="0" applyNumberFormat="1" applyFont="1" applyFill="1" applyAlignment="1">
      <alignment horizontal="centerContinuous"/>
    </xf>
    <xf numFmtId="0" fontId="9" fillId="0" borderId="0" xfId="0" applyFont="1" applyFill="1" applyAlignment="1">
      <alignment horizontal="centerContinuous"/>
    </xf>
    <xf numFmtId="172" fontId="10" fillId="0" borderId="0" xfId="0" applyNumberFormat="1" applyFont="1" applyFill="1" applyAlignment="1" quotePrefix="1">
      <alignment horizontal="centerContinuous"/>
    </xf>
    <xf numFmtId="0" fontId="10" fillId="0" borderId="0" xfId="0" applyFont="1" applyFill="1" applyAlignment="1">
      <alignment horizontal="centerContinuous"/>
    </xf>
    <xf numFmtId="0" fontId="10" fillId="0" borderId="0" xfId="0" applyFont="1" applyAlignment="1">
      <alignment horizontal="center"/>
    </xf>
    <xf numFmtId="172" fontId="9" fillId="0" borderId="0" xfId="0" applyNumberFormat="1" applyFont="1" applyFill="1" applyBorder="1" applyAlignment="1">
      <alignment horizontal="center"/>
    </xf>
    <xf numFmtId="173" fontId="10" fillId="0" borderId="0" xfId="0" applyNumberFormat="1" applyFont="1" applyFill="1" applyAlignment="1" quotePrefix="1">
      <alignment horizontal="center"/>
    </xf>
    <xf numFmtId="173" fontId="10" fillId="0" borderId="0" xfId="0" applyNumberFormat="1" applyFont="1" applyFill="1" applyAlignment="1">
      <alignment horizontal="center"/>
    </xf>
    <xf numFmtId="173" fontId="9" fillId="0" borderId="0" xfId="0" applyNumberFormat="1" applyFont="1" applyFill="1" applyBorder="1" applyAlignment="1">
      <alignment horizontal="center"/>
    </xf>
    <xf numFmtId="0" fontId="9" fillId="0" borderId="0" xfId="0" applyFont="1" applyFill="1" applyAlignment="1">
      <alignment/>
    </xf>
    <xf numFmtId="172" fontId="9" fillId="0" borderId="0" xfId="0" applyNumberFormat="1" applyFont="1" applyAlignment="1">
      <alignment horizontal="center"/>
    </xf>
    <xf numFmtId="174" fontId="9" fillId="0" borderId="0" xfId="0" applyNumberFormat="1" applyFont="1" applyFill="1" applyAlignment="1">
      <alignment/>
    </xf>
    <xf numFmtId="174" fontId="9" fillId="0" borderId="0" xfId="0" applyNumberFormat="1" applyFont="1" applyAlignment="1">
      <alignment/>
    </xf>
    <xf numFmtId="0" fontId="9" fillId="0" borderId="0" xfId="0" applyFont="1" applyBorder="1" applyAlignment="1">
      <alignment/>
    </xf>
    <xf numFmtId="175" fontId="9" fillId="0" borderId="0" xfId="0" applyNumberFormat="1" applyFont="1" applyFill="1" applyBorder="1" applyAlignment="1">
      <alignment/>
    </xf>
    <xf numFmtId="175" fontId="9" fillId="0" borderId="0" xfId="0" applyNumberFormat="1" applyFont="1" applyBorder="1" applyAlignment="1">
      <alignment/>
    </xf>
    <xf numFmtId="175" fontId="9" fillId="0" borderId="0" xfId="0" applyNumberFormat="1" applyFont="1" applyFill="1" applyAlignment="1">
      <alignment/>
    </xf>
    <xf numFmtId="175" fontId="9" fillId="0" borderId="0" xfId="0" applyNumberFormat="1" applyFont="1" applyAlignment="1">
      <alignment/>
    </xf>
    <xf numFmtId="175" fontId="9" fillId="0" borderId="1" xfId="0" applyNumberFormat="1" applyFont="1" applyFill="1" applyBorder="1" applyAlignment="1">
      <alignment/>
    </xf>
    <xf numFmtId="175" fontId="9" fillId="0" borderId="1" xfId="0" applyNumberFormat="1" applyFont="1" applyBorder="1" applyAlignment="1">
      <alignment/>
    </xf>
    <xf numFmtId="175" fontId="9" fillId="0" borderId="2" xfId="0" applyNumberFormat="1" applyFont="1" applyFill="1" applyBorder="1" applyAlignment="1">
      <alignment/>
    </xf>
    <xf numFmtId="172" fontId="9" fillId="0" borderId="0" xfId="0" applyNumberFormat="1" applyFont="1" applyBorder="1" applyAlignment="1">
      <alignment horizontal="center"/>
    </xf>
    <xf numFmtId="40" fontId="9" fillId="0" borderId="2" xfId="0" applyNumberFormat="1" applyFont="1" applyFill="1" applyBorder="1" applyAlignment="1">
      <alignment horizontal="right"/>
    </xf>
    <xf numFmtId="40" fontId="9" fillId="0" borderId="0" xfId="0" applyNumberFormat="1" applyFont="1" applyFill="1" applyBorder="1" applyAlignment="1">
      <alignment horizontal="right"/>
    </xf>
    <xf numFmtId="0" fontId="9" fillId="0" borderId="0" xfId="19" applyFont="1" applyBorder="1" applyAlignment="1" applyProtection="1">
      <alignment horizontal="center"/>
      <protection/>
    </xf>
    <xf numFmtId="0" fontId="9" fillId="0" borderId="0" xfId="19" applyFont="1" applyBorder="1" applyProtection="1">
      <alignment/>
      <protection/>
    </xf>
    <xf numFmtId="0" fontId="9" fillId="0" borderId="0" xfId="19" applyFont="1" applyFill="1" applyBorder="1" applyProtection="1">
      <alignment/>
      <protection/>
    </xf>
    <xf numFmtId="174" fontId="5" fillId="0" borderId="0" xfId="0" applyNumberFormat="1" applyFont="1" applyBorder="1" applyAlignment="1">
      <alignment/>
    </xf>
    <xf numFmtId="175" fontId="5" fillId="0" borderId="0" xfId="0" applyNumberFormat="1" applyFont="1" applyFill="1" applyBorder="1" applyAlignment="1">
      <alignment/>
    </xf>
    <xf numFmtId="175" fontId="5" fillId="0" borderId="0" xfId="0" applyNumberFormat="1" applyFont="1" applyAlignment="1">
      <alignment/>
    </xf>
    <xf numFmtId="175" fontId="5" fillId="0" borderId="0" xfId="0" applyNumberFormat="1" applyFont="1" applyBorder="1" applyAlignment="1">
      <alignment/>
    </xf>
    <xf numFmtId="172" fontId="11" fillId="0" borderId="0" xfId="0" applyNumberFormat="1" applyFont="1" applyAlignment="1">
      <alignment/>
    </xf>
    <xf numFmtId="172" fontId="10" fillId="0" borderId="0" xfId="0" applyNumberFormat="1" applyFont="1" applyAlignment="1">
      <alignment/>
    </xf>
    <xf numFmtId="172" fontId="9" fillId="0" borderId="0" xfId="0" applyNumberFormat="1" applyFont="1" applyFill="1" applyAlignment="1">
      <alignment/>
    </xf>
    <xf numFmtId="172" fontId="10" fillId="0" borderId="0" xfId="0" applyNumberFormat="1" applyFont="1" applyFill="1" applyAlignment="1">
      <alignment horizontal="center"/>
    </xf>
    <xf numFmtId="176" fontId="9" fillId="0" borderId="0" xfId="0" applyNumberFormat="1" applyFont="1" applyAlignment="1">
      <alignment horizontal="center"/>
    </xf>
    <xf numFmtId="174" fontId="9" fillId="0" borderId="0" xfId="0" applyNumberFormat="1" applyFont="1" applyBorder="1" applyAlignment="1">
      <alignment/>
    </xf>
    <xf numFmtId="175" fontId="9" fillId="0" borderId="3" xfId="0" applyNumberFormat="1" applyFont="1" applyFill="1" applyBorder="1" applyAlignment="1">
      <alignment/>
    </xf>
    <xf numFmtId="175" fontId="9" fillId="0" borderId="3" xfId="0" applyNumberFormat="1" applyFont="1" applyBorder="1" applyAlignment="1">
      <alignment/>
    </xf>
    <xf numFmtId="175" fontId="9" fillId="0" borderId="4" xfId="0" applyNumberFormat="1" applyFont="1" applyFill="1" applyBorder="1" applyAlignment="1">
      <alignment/>
    </xf>
    <xf numFmtId="175" fontId="9" fillId="0" borderId="4" xfId="0" applyNumberFormat="1" applyFont="1" applyBorder="1" applyAlignment="1">
      <alignment/>
    </xf>
    <xf numFmtId="172" fontId="9" fillId="0" borderId="0" xfId="0" applyNumberFormat="1" applyFont="1" applyAlignment="1">
      <alignment horizontal="left"/>
    </xf>
    <xf numFmtId="175" fontId="9" fillId="0" borderId="5" xfId="0" applyNumberFormat="1" applyFont="1" applyFill="1" applyBorder="1" applyAlignment="1">
      <alignment/>
    </xf>
    <xf numFmtId="175" fontId="9" fillId="0" borderId="6" xfId="0" applyNumberFormat="1" applyFont="1" applyBorder="1" applyAlignment="1">
      <alignment/>
    </xf>
    <xf numFmtId="175" fontId="9" fillId="0" borderId="5" xfId="0" applyNumberFormat="1" applyFont="1" applyBorder="1" applyAlignment="1">
      <alignment/>
    </xf>
    <xf numFmtId="174" fontId="9" fillId="0" borderId="2" xfId="0" applyNumberFormat="1" applyFont="1" applyBorder="1" applyAlignment="1">
      <alignment/>
    </xf>
    <xf numFmtId="0" fontId="9" fillId="0" borderId="3" xfId="0" applyFont="1" applyFill="1" applyBorder="1" applyAlignment="1">
      <alignment/>
    </xf>
    <xf numFmtId="174" fontId="9" fillId="0" borderId="3" xfId="0" applyNumberFormat="1" applyFont="1" applyBorder="1" applyAlignment="1">
      <alignment/>
    </xf>
    <xf numFmtId="0" fontId="9" fillId="0" borderId="4" xfId="0" applyFont="1" applyFill="1" applyBorder="1" applyAlignment="1">
      <alignment/>
    </xf>
    <xf numFmtId="174" fontId="9" fillId="0" borderId="4" xfId="0" applyNumberFormat="1" applyFont="1" applyBorder="1" applyAlignment="1">
      <alignment/>
    </xf>
    <xf numFmtId="174" fontId="9" fillId="0" borderId="0" xfId="0" applyNumberFormat="1" applyFont="1" applyBorder="1" applyAlignment="1">
      <alignment/>
    </xf>
    <xf numFmtId="175" fontId="9" fillId="0" borderId="0" xfId="0" applyNumberFormat="1" applyFont="1" applyBorder="1" applyAlignment="1">
      <alignment horizontal="right"/>
    </xf>
    <xf numFmtId="175" fontId="9" fillId="0" borderId="7" xfId="0" applyNumberFormat="1" applyFont="1" applyBorder="1" applyAlignment="1">
      <alignment/>
    </xf>
    <xf numFmtId="0" fontId="3" fillId="0" borderId="0" xfId="0" applyFont="1" applyAlignment="1">
      <alignment/>
    </xf>
    <xf numFmtId="0" fontId="11" fillId="0" borderId="0" xfId="0" applyFont="1" applyAlignment="1">
      <alignment/>
    </xf>
    <xf numFmtId="0" fontId="8" fillId="0" borderId="0" xfId="0" applyFont="1" applyAlignment="1">
      <alignment/>
    </xf>
    <xf numFmtId="0" fontId="5"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2" fillId="0" borderId="0" xfId="0" applyFont="1" applyAlignment="1">
      <alignment horizontal="center"/>
    </xf>
    <xf numFmtId="175" fontId="5" fillId="0" borderId="1" xfId="0" applyNumberFormat="1" applyFont="1" applyBorder="1" applyAlignment="1">
      <alignment/>
    </xf>
    <xf numFmtId="175" fontId="5" fillId="0" borderId="2" xfId="0" applyNumberFormat="1" applyFont="1" applyBorder="1" applyAlignment="1">
      <alignment/>
    </xf>
    <xf numFmtId="172" fontId="5" fillId="0" borderId="0" xfId="0" applyNumberFormat="1" applyFont="1" applyBorder="1" applyAlignment="1">
      <alignment/>
    </xf>
    <xf numFmtId="0" fontId="13" fillId="0" borderId="0" xfId="0" applyFont="1" applyAlignment="1">
      <alignment/>
    </xf>
    <xf numFmtId="173" fontId="10" fillId="0" borderId="0" xfId="0" applyNumberFormat="1" applyFont="1" applyFill="1" applyBorder="1" applyAlignment="1" quotePrefix="1">
      <alignment horizontal="center"/>
    </xf>
    <xf numFmtId="172" fontId="10" fillId="0" borderId="0" xfId="0" applyNumberFormat="1" applyFont="1" applyAlignment="1" quotePrefix="1">
      <alignment horizontal="left"/>
    </xf>
    <xf numFmtId="172" fontId="9" fillId="0" borderId="0" xfId="0" applyNumberFormat="1" applyFont="1" applyAlignment="1">
      <alignment vertical="center"/>
    </xf>
    <xf numFmtId="172" fontId="9" fillId="0" borderId="0" xfId="0" applyNumberFormat="1" applyFont="1" applyAlignment="1">
      <alignment horizontal="center" vertical="center"/>
    </xf>
    <xf numFmtId="172" fontId="9" fillId="0" borderId="0" xfId="0" applyNumberFormat="1" applyFont="1" applyAlignment="1" quotePrefix="1">
      <alignment horizontal="left"/>
    </xf>
    <xf numFmtId="0" fontId="9" fillId="0" borderId="0" xfId="0" applyFont="1" applyAlignment="1">
      <alignment vertical="center"/>
    </xf>
    <xf numFmtId="175" fontId="9" fillId="0" borderId="0" xfId="0" applyNumberFormat="1" applyFont="1" applyBorder="1" applyAlignment="1">
      <alignment vertical="center"/>
    </xf>
    <xf numFmtId="0" fontId="9" fillId="0" borderId="0" xfId="0" applyFont="1" applyAlignment="1" quotePrefix="1">
      <alignment horizontal="left" vertical="center"/>
    </xf>
    <xf numFmtId="175" fontId="9" fillId="0" borderId="0" xfId="0" applyNumberFormat="1" applyFont="1" applyAlignment="1">
      <alignment vertical="center"/>
    </xf>
    <xf numFmtId="175" fontId="9" fillId="0" borderId="0" xfId="0" applyNumberFormat="1" applyFont="1" applyAlignment="1">
      <alignment/>
    </xf>
    <xf numFmtId="0" fontId="10" fillId="0" borderId="0" xfId="0" applyFont="1" applyAlignment="1" quotePrefix="1">
      <alignment horizontal="left" vertical="center"/>
    </xf>
    <xf numFmtId="0" fontId="10" fillId="0" borderId="0" xfId="0" applyFont="1" applyAlignment="1">
      <alignment/>
    </xf>
    <xf numFmtId="172" fontId="10" fillId="0" borderId="0" xfId="0" applyNumberFormat="1" applyFont="1" applyAlignment="1">
      <alignment horizontal="center"/>
    </xf>
    <xf numFmtId="175" fontId="9" fillId="0" borderId="8" xfId="0" applyNumberFormat="1" applyFont="1" applyBorder="1" applyAlignment="1">
      <alignment/>
    </xf>
    <xf numFmtId="175" fontId="10" fillId="0" borderId="0" xfId="0" applyNumberFormat="1" applyFont="1" applyAlignment="1">
      <alignment/>
    </xf>
    <xf numFmtId="0" fontId="1" fillId="0" borderId="0" xfId="0" applyFont="1" applyAlignment="1">
      <alignment/>
    </xf>
    <xf numFmtId="0" fontId="10" fillId="0" borderId="0" xfId="0" applyFont="1" applyAlignment="1">
      <alignment vertical="center"/>
    </xf>
    <xf numFmtId="172" fontId="10" fillId="0" borderId="0" xfId="0" applyNumberFormat="1" applyFont="1" applyAlignment="1">
      <alignment vertical="center"/>
    </xf>
    <xf numFmtId="172" fontId="10" fillId="0" borderId="0" xfId="0" applyNumberFormat="1" applyFont="1" applyAlignment="1">
      <alignment horizontal="center" vertical="center"/>
    </xf>
    <xf numFmtId="175" fontId="9" fillId="0" borderId="1" xfId="0" applyNumberFormat="1" applyFont="1" applyBorder="1" applyAlignment="1">
      <alignment vertical="center"/>
    </xf>
    <xf numFmtId="0" fontId="10" fillId="0" borderId="0" xfId="0" applyFont="1" applyAlignment="1" quotePrefix="1">
      <alignment horizontal="left"/>
    </xf>
    <xf numFmtId="0" fontId="9" fillId="0" borderId="0" xfId="0" applyFont="1" applyAlignment="1" quotePrefix="1">
      <alignment horizontal="left"/>
    </xf>
    <xf numFmtId="0" fontId="10" fillId="0" borderId="0" xfId="0" applyFont="1" applyAlignment="1">
      <alignment horizontal="left"/>
    </xf>
    <xf numFmtId="175" fontId="9" fillId="0" borderId="9" xfId="0" applyNumberFormat="1" applyFont="1" applyBorder="1" applyAlignment="1">
      <alignment/>
    </xf>
    <xf numFmtId="0" fontId="9" fillId="0" borderId="0" xfId="0" applyFont="1" applyAlignment="1">
      <alignment horizontal="left"/>
    </xf>
    <xf numFmtId="174" fontId="9" fillId="0" borderId="9" xfId="0" applyNumberFormat="1" applyFont="1" applyBorder="1" applyAlignment="1">
      <alignment/>
    </xf>
    <xf numFmtId="0" fontId="13" fillId="0" borderId="0" xfId="0" applyFont="1" applyBorder="1" applyAlignment="1">
      <alignment/>
    </xf>
    <xf numFmtId="0" fontId="0" fillId="0" borderId="0" xfId="0" applyBorder="1" applyAlignment="1">
      <alignment/>
    </xf>
    <xf numFmtId="0" fontId="10" fillId="0" borderId="0" xfId="0" applyFont="1" applyBorder="1" applyAlignment="1">
      <alignment/>
    </xf>
    <xf numFmtId="172" fontId="14" fillId="0" borderId="0" xfId="0" applyNumberFormat="1" applyFont="1" applyBorder="1" applyAlignment="1">
      <alignment/>
    </xf>
    <xf numFmtId="172" fontId="9" fillId="0" borderId="0" xfId="0" applyNumberFormat="1" applyFont="1" applyBorder="1" applyAlignment="1">
      <alignment/>
    </xf>
    <xf numFmtId="174" fontId="9" fillId="0" borderId="0" xfId="0" applyNumberFormat="1" applyFont="1" applyFill="1" applyBorder="1" applyAlignment="1">
      <alignment/>
    </xf>
    <xf numFmtId="172" fontId="9" fillId="0" borderId="0" xfId="15" applyNumberFormat="1" applyFont="1" applyBorder="1" applyAlignment="1">
      <alignment/>
    </xf>
    <xf numFmtId="0" fontId="10" fillId="0" borderId="0" xfId="0" applyFont="1" applyAlignment="1" quotePrefix="1">
      <alignment/>
    </xf>
    <xf numFmtId="0" fontId="9" fillId="0" borderId="0" xfId="0" applyFont="1" applyAlignment="1" quotePrefix="1">
      <alignment/>
    </xf>
    <xf numFmtId="172" fontId="10" fillId="0" borderId="0" xfId="0" applyNumberFormat="1" applyFont="1" applyAlignment="1" quotePrefix="1">
      <alignment/>
    </xf>
    <xf numFmtId="172" fontId="9" fillId="0" borderId="0" xfId="0" applyNumberFormat="1" applyFont="1" applyAlignment="1" quotePrefix="1">
      <alignment horizontal="center"/>
    </xf>
    <xf numFmtId="0" fontId="15" fillId="0" borderId="0" xfId="0" applyFont="1" applyAlignment="1">
      <alignment horizontal="center"/>
    </xf>
    <xf numFmtId="0" fontId="15" fillId="0" borderId="0" xfId="0" applyFont="1" applyAlignment="1">
      <alignment/>
    </xf>
    <xf numFmtId="177" fontId="9" fillId="0" borderId="0" xfId="15" applyNumberFormat="1" applyFont="1" applyAlignment="1">
      <alignment/>
    </xf>
    <xf numFmtId="177" fontId="9" fillId="0" borderId="7" xfId="15" applyNumberFormat="1" applyFont="1" applyBorder="1" applyAlignment="1">
      <alignment/>
    </xf>
    <xf numFmtId="177" fontId="9" fillId="0" borderId="0" xfId="15" applyNumberFormat="1" applyFont="1" applyBorder="1" applyAlignment="1">
      <alignment/>
    </xf>
    <xf numFmtId="172" fontId="9" fillId="0" borderId="0" xfId="0" applyNumberFormat="1" applyFont="1" applyAlignment="1" quotePrefix="1">
      <alignment/>
    </xf>
    <xf numFmtId="172" fontId="9" fillId="0" borderId="0" xfId="0" applyNumberFormat="1" applyFont="1" applyAlignment="1">
      <alignment horizontal="centerContinuous"/>
    </xf>
    <xf numFmtId="172" fontId="9" fillId="0" borderId="0" xfId="0" applyNumberFormat="1" applyFont="1" applyFill="1" applyAlignment="1">
      <alignment horizontal="centerContinuous"/>
    </xf>
    <xf numFmtId="0" fontId="9" fillId="0" borderId="0" xfId="0" applyFont="1" applyFill="1" applyAlignment="1">
      <alignment/>
    </xf>
    <xf numFmtId="172" fontId="9" fillId="0" borderId="0" xfId="0" applyNumberFormat="1" applyFont="1" applyBorder="1" applyAlignment="1">
      <alignment horizontal="centerContinuous"/>
    </xf>
    <xf numFmtId="172" fontId="9" fillId="0" borderId="0" xfId="0" applyNumberFormat="1" applyFont="1" applyFill="1" applyBorder="1" applyAlignment="1">
      <alignment horizontal="centerContinuous"/>
    </xf>
    <xf numFmtId="172" fontId="9" fillId="0" borderId="0" xfId="0" applyNumberFormat="1" applyFont="1" applyFill="1" applyAlignment="1">
      <alignment horizontal="center" vertical="center" wrapText="1"/>
    </xf>
    <xf numFmtId="172" fontId="9" fillId="0" borderId="0" xfId="0" applyNumberFormat="1" applyFont="1" applyBorder="1" applyAlignment="1" quotePrefix="1">
      <alignment horizontal="center"/>
    </xf>
    <xf numFmtId="172" fontId="9" fillId="0" borderId="0" xfId="0" applyNumberFormat="1" applyFont="1" applyFill="1" applyBorder="1" applyAlignment="1" quotePrefix="1">
      <alignment horizontal="center"/>
    </xf>
    <xf numFmtId="172" fontId="9" fillId="0" borderId="0" xfId="0" applyNumberFormat="1" applyFont="1" applyFill="1" applyBorder="1" applyAlignment="1">
      <alignment/>
    </xf>
    <xf numFmtId="0" fontId="16" fillId="0" borderId="0" xfId="0" applyFont="1" applyAlignment="1">
      <alignment/>
    </xf>
    <xf numFmtId="172" fontId="9" fillId="0" borderId="7" xfId="0" applyNumberFormat="1" applyFont="1" applyBorder="1" applyAlignment="1">
      <alignment/>
    </xf>
    <xf numFmtId="1" fontId="9" fillId="0" borderId="0" xfId="0" applyNumberFormat="1" applyFont="1" applyAlignment="1">
      <alignment horizontal="center"/>
    </xf>
    <xf numFmtId="172" fontId="10" fillId="0" borderId="0" xfId="0" applyNumberFormat="1" applyFont="1" applyFill="1" applyAlignment="1">
      <alignment/>
    </xf>
    <xf numFmtId="0" fontId="10" fillId="0" borderId="0" xfId="0" applyFont="1" applyFill="1" applyAlignment="1">
      <alignment/>
    </xf>
    <xf numFmtId="172" fontId="10" fillId="0" borderId="0" xfId="0" applyNumberFormat="1" applyFont="1" applyBorder="1" applyAlignment="1">
      <alignment/>
    </xf>
    <xf numFmtId="0" fontId="17" fillId="0" borderId="0" xfId="0" applyFont="1" applyAlignment="1">
      <alignment/>
    </xf>
    <xf numFmtId="172" fontId="10" fillId="0" borderId="0" xfId="0" applyNumberFormat="1" applyFont="1" applyAlignment="1">
      <alignment horizontal="left"/>
    </xf>
    <xf numFmtId="172" fontId="9" fillId="0" borderId="0" xfId="0" applyNumberFormat="1" applyFont="1" applyAlignment="1" quotePrefix="1">
      <alignment horizontal="centerContinuous"/>
    </xf>
    <xf numFmtId="178" fontId="9" fillId="0" borderId="0" xfId="0" applyNumberFormat="1" applyFont="1" applyAlignment="1">
      <alignment/>
    </xf>
    <xf numFmtId="178" fontId="9" fillId="0" borderId="0" xfId="0" applyNumberFormat="1" applyFont="1" applyBorder="1" applyAlignment="1">
      <alignment/>
    </xf>
    <xf numFmtId="172" fontId="9" fillId="0" borderId="0" xfId="0" applyNumberFormat="1" applyFont="1" applyFill="1" applyAlignment="1">
      <alignment vertical="center"/>
    </xf>
    <xf numFmtId="0" fontId="9" fillId="0" borderId="0" xfId="0" applyFont="1" applyFill="1" applyBorder="1" applyAlignment="1">
      <alignment/>
    </xf>
    <xf numFmtId="38" fontId="9" fillId="0" borderId="0" xfId="15" applyNumberFormat="1" applyFont="1" applyFill="1" applyAlignment="1">
      <alignment/>
    </xf>
    <xf numFmtId="38" fontId="9" fillId="0" borderId="0" xfId="15" applyNumberFormat="1" applyFont="1" applyFill="1" applyBorder="1" applyAlignment="1">
      <alignment/>
    </xf>
    <xf numFmtId="38" fontId="9" fillId="0" borderId="0" xfId="15" applyNumberFormat="1" applyFont="1" applyBorder="1" applyAlignment="1">
      <alignment/>
    </xf>
    <xf numFmtId="38" fontId="9" fillId="0" borderId="0" xfId="15" applyNumberFormat="1" applyFont="1" applyBorder="1" applyAlignment="1">
      <alignment vertical="center"/>
    </xf>
    <xf numFmtId="172" fontId="9" fillId="0" borderId="0" xfId="0" applyNumberFormat="1" applyFont="1" applyFill="1" applyAlignment="1">
      <alignment/>
    </xf>
    <xf numFmtId="172" fontId="9" fillId="0" borderId="0" xfId="0" applyNumberFormat="1" applyFont="1" applyFill="1" applyAlignment="1">
      <alignment horizontal="center" vertical="center"/>
    </xf>
    <xf numFmtId="172" fontId="9" fillId="0" borderId="7" xfId="0" applyNumberFormat="1" applyFont="1" applyFill="1" applyBorder="1" applyAlignment="1">
      <alignment vertical="center"/>
    </xf>
    <xf numFmtId="174" fontId="9" fillId="0" borderId="0" xfId="0" applyNumberFormat="1" applyFont="1" applyFill="1" applyBorder="1" applyAlignment="1">
      <alignment/>
    </xf>
    <xf numFmtId="179" fontId="9" fillId="0" borderId="9" xfId="0" applyNumberFormat="1" applyFont="1" applyFill="1" applyBorder="1" applyAlignment="1">
      <alignment vertical="center"/>
    </xf>
    <xf numFmtId="0" fontId="9" fillId="0" borderId="0" xfId="0" applyFont="1" applyBorder="1" applyAlignment="1">
      <alignment vertical="center"/>
    </xf>
    <xf numFmtId="172" fontId="9" fillId="0" borderId="0" xfId="0" applyNumberFormat="1" applyFont="1" applyBorder="1" applyAlignment="1">
      <alignment vertical="center"/>
    </xf>
    <xf numFmtId="172" fontId="9" fillId="0" borderId="0" xfId="0" applyNumberFormat="1" applyFont="1" applyBorder="1" applyAlignment="1">
      <alignment horizontal="center" vertical="center"/>
    </xf>
    <xf numFmtId="172" fontId="9" fillId="0" borderId="0" xfId="0" applyNumberFormat="1" applyFont="1" applyFill="1" applyBorder="1" applyAlignment="1">
      <alignment vertical="center"/>
    </xf>
    <xf numFmtId="172" fontId="9" fillId="0" borderId="3" xfId="0" applyNumberFormat="1" applyFont="1" applyFill="1" applyBorder="1" applyAlignment="1">
      <alignment vertical="center"/>
    </xf>
    <xf numFmtId="38" fontId="9" fillId="0" borderId="3" xfId="15" applyNumberFormat="1" applyFont="1" applyFill="1" applyBorder="1" applyAlignment="1">
      <alignment/>
    </xf>
    <xf numFmtId="172" fontId="9" fillId="0" borderId="4" xfId="0" applyNumberFormat="1" applyFont="1" applyFill="1" applyBorder="1" applyAlignment="1">
      <alignment/>
    </xf>
    <xf numFmtId="172" fontId="9" fillId="0" borderId="4" xfId="0" applyNumberFormat="1" applyFont="1" applyFill="1" applyBorder="1" applyAlignment="1">
      <alignment vertical="center"/>
    </xf>
    <xf numFmtId="38" fontId="9" fillId="0" borderId="4" xfId="15" applyNumberFormat="1" applyFont="1" applyFill="1" applyBorder="1" applyAlignment="1">
      <alignment/>
    </xf>
    <xf numFmtId="172" fontId="9" fillId="0" borderId="5" xfId="0" applyNumberFormat="1" applyFont="1" applyFill="1" applyBorder="1" applyAlignment="1">
      <alignment vertical="center"/>
    </xf>
    <xf numFmtId="179" fontId="9" fillId="0" borderId="10" xfId="0" applyNumberFormat="1" applyFont="1" applyFill="1" applyBorder="1" applyAlignment="1">
      <alignment vertical="center"/>
    </xf>
    <xf numFmtId="179" fontId="9" fillId="0" borderId="0" xfId="0" applyNumberFormat="1" applyFont="1" applyFill="1" applyBorder="1" applyAlignment="1">
      <alignment vertical="center"/>
    </xf>
    <xf numFmtId="172" fontId="18" fillId="0" borderId="0" xfId="0" applyNumberFormat="1" applyFont="1" applyAlignment="1">
      <alignment horizontal="right"/>
    </xf>
    <xf numFmtId="172" fontId="9" fillId="0" borderId="0" xfId="0" applyNumberFormat="1" applyFont="1" applyAlignment="1">
      <alignment horizontal="right"/>
    </xf>
    <xf numFmtId="175" fontId="13" fillId="0" borderId="0" xfId="0" applyNumberFormat="1" applyFont="1" applyAlignment="1">
      <alignment/>
    </xf>
    <xf numFmtId="0" fontId="13" fillId="2" borderId="0" xfId="0" applyFont="1" applyFill="1" applyAlignment="1">
      <alignment/>
    </xf>
    <xf numFmtId="174" fontId="5" fillId="0" borderId="0" xfId="0" applyNumberFormat="1" applyFont="1" applyAlignment="1">
      <alignment/>
    </xf>
    <xf numFmtId="175" fontId="5" fillId="2" borderId="0" xfId="0" applyNumberFormat="1" applyFont="1" applyFill="1" applyAlignment="1">
      <alignment/>
    </xf>
    <xf numFmtId="43" fontId="9" fillId="0" borderId="2" xfId="0" applyNumberFormat="1" applyFont="1" applyFill="1" applyBorder="1" applyAlignment="1">
      <alignment horizontal="right"/>
    </xf>
    <xf numFmtId="43" fontId="9" fillId="0" borderId="0" xfId="0" applyNumberFormat="1" applyFont="1" applyFill="1" applyAlignment="1">
      <alignment horizontal="center"/>
    </xf>
    <xf numFmtId="43" fontId="9" fillId="0" borderId="0" xfId="0" applyNumberFormat="1" applyFont="1" applyAlignment="1">
      <alignment/>
    </xf>
    <xf numFmtId="43" fontId="9" fillId="0" borderId="0" xfId="0" applyNumberFormat="1" applyFont="1" applyBorder="1" applyAlignment="1">
      <alignment/>
    </xf>
    <xf numFmtId="172" fontId="9" fillId="0" borderId="1" xfId="0" applyNumberFormat="1" applyFont="1" applyBorder="1" applyAlignment="1">
      <alignment/>
    </xf>
    <xf numFmtId="172" fontId="9" fillId="0" borderId="0" xfId="15" applyNumberFormat="1" applyFont="1" applyAlignment="1">
      <alignment vertical="center"/>
    </xf>
    <xf numFmtId="172" fontId="9" fillId="0" borderId="0" xfId="15" applyNumberFormat="1" applyFont="1" applyAlignment="1">
      <alignment horizontal="center" vertical="center"/>
    </xf>
    <xf numFmtId="172" fontId="9" fillId="0" borderId="0" xfId="15" applyNumberFormat="1" applyFont="1" applyFill="1" applyAlignment="1">
      <alignment vertical="center"/>
    </xf>
    <xf numFmtId="172" fontId="9" fillId="0" borderId="7" xfId="15" applyNumberFormat="1" applyFont="1" applyBorder="1" applyAlignment="1">
      <alignment vertical="center"/>
    </xf>
  </cellXfs>
  <cellStyles count="7">
    <cellStyle name="Normal" xfId="0"/>
    <cellStyle name="Comma" xfId="15"/>
    <cellStyle name="Comma [0]" xfId="16"/>
    <cellStyle name="Currency" xfId="17"/>
    <cellStyle name="Currency [0]" xfId="18"/>
    <cellStyle name="Normal_KLSE 1Q 2002 Result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12</xdr:col>
      <xdr:colOff>19050</xdr:colOff>
      <xdr:row>44</xdr:row>
      <xdr:rowOff>0</xdr:rowOff>
    </xdr:to>
    <xdr:sp>
      <xdr:nvSpPr>
        <xdr:cNvPr id="1" name="Rectangle 1"/>
        <xdr:cNvSpPr>
          <a:spLocks/>
        </xdr:cNvSpPr>
      </xdr:nvSpPr>
      <xdr:spPr>
        <a:xfrm>
          <a:off x="57150" y="6381750"/>
          <a:ext cx="5791200"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Balance Sheets should be read in conjunction 
with the Annual Financial Statements for the year ended 31 December 2001.)</a:t>
          </a:r>
        </a:p>
      </xdr:txBody>
    </xdr:sp>
    <xdr:clientData/>
  </xdr:twoCellAnchor>
  <xdr:twoCellAnchor>
    <xdr:from>
      <xdr:col>0</xdr:col>
      <xdr:colOff>57150</xdr:colOff>
      <xdr:row>41</xdr:row>
      <xdr:rowOff>0</xdr:rowOff>
    </xdr:from>
    <xdr:to>
      <xdr:col>13</xdr:col>
      <xdr:colOff>885825</xdr:colOff>
      <xdr:row>43</xdr:row>
      <xdr:rowOff>0</xdr:rowOff>
    </xdr:to>
    <xdr:sp>
      <xdr:nvSpPr>
        <xdr:cNvPr id="2" name="Rectangle 2"/>
        <xdr:cNvSpPr>
          <a:spLocks/>
        </xdr:cNvSpPr>
      </xdr:nvSpPr>
      <xdr:spPr>
        <a:xfrm>
          <a:off x="57150" y="5781675"/>
          <a:ext cx="6715125" cy="40005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Income Statements should be read in conjunction 
with the Annual Financial Statements for the year ended 30 June 2003)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58</xdr:row>
      <xdr:rowOff>171450</xdr:rowOff>
    </xdr:from>
    <xdr:to>
      <xdr:col>12</xdr:col>
      <xdr:colOff>19050</xdr:colOff>
      <xdr:row>61</xdr:row>
      <xdr:rowOff>0</xdr:rowOff>
    </xdr:to>
    <xdr:sp>
      <xdr:nvSpPr>
        <xdr:cNvPr id="1" name="Rectangle 1"/>
        <xdr:cNvSpPr>
          <a:spLocks/>
        </xdr:cNvSpPr>
      </xdr:nvSpPr>
      <xdr:spPr>
        <a:xfrm>
          <a:off x="57150" y="9296400"/>
          <a:ext cx="5791200" cy="41910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Balance Sheets should be read in conjunction 
with the Annual Financial Statements for the year ended 30 June 2003)
.)</a:t>
          </a:r>
        </a:p>
      </xdr:txBody>
    </xdr:sp>
    <xdr:clientData/>
  </xdr:twoCellAnchor>
  <xdr:twoCellAnchor>
    <xdr:from>
      <xdr:col>0</xdr:col>
      <xdr:colOff>57150</xdr:colOff>
      <xdr:row>0</xdr:row>
      <xdr:rowOff>0</xdr:rowOff>
    </xdr:from>
    <xdr:to>
      <xdr:col>13</xdr:col>
      <xdr:colOff>0</xdr:colOff>
      <xdr:row>0</xdr:row>
      <xdr:rowOff>0</xdr:rowOff>
    </xdr:to>
    <xdr:sp>
      <xdr:nvSpPr>
        <xdr:cNvPr id="2" name="Rectangle 2"/>
        <xdr:cNvSpPr>
          <a:spLocks/>
        </xdr:cNvSpPr>
      </xdr:nvSpPr>
      <xdr:spPr>
        <a:xfrm>
          <a:off x="57150" y="0"/>
          <a:ext cx="5972175"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Income Statements should be read in conjunction 
with the Annual Financial Statements for the year ended 30 June 2002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28</xdr:row>
      <xdr:rowOff>0</xdr:rowOff>
    </xdr:from>
    <xdr:to>
      <xdr:col>10</xdr:col>
      <xdr:colOff>57150</xdr:colOff>
      <xdr:row>28</xdr:row>
      <xdr:rowOff>0</xdr:rowOff>
    </xdr:to>
    <xdr:sp>
      <xdr:nvSpPr>
        <xdr:cNvPr id="1" name="Rectangle 1"/>
        <xdr:cNvSpPr>
          <a:spLocks/>
        </xdr:cNvSpPr>
      </xdr:nvSpPr>
      <xdr:spPr>
        <a:xfrm>
          <a:off x="57150" y="4029075"/>
          <a:ext cx="6248400" cy="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Statement of Changes in Equity should be read in conjunction 
with the Annual Financial Statements for the year ended 30 June 2003)
)</a:t>
          </a:r>
        </a:p>
      </xdr:txBody>
    </xdr:sp>
    <xdr:clientData/>
  </xdr:twoCellAnchor>
  <xdr:twoCellAnchor>
    <xdr:from>
      <xdr:col>0</xdr:col>
      <xdr:colOff>76200</xdr:colOff>
      <xdr:row>50</xdr:row>
      <xdr:rowOff>161925</xdr:rowOff>
    </xdr:from>
    <xdr:to>
      <xdr:col>9</xdr:col>
      <xdr:colOff>657225</xdr:colOff>
      <xdr:row>53</xdr:row>
      <xdr:rowOff>19050</xdr:rowOff>
    </xdr:to>
    <xdr:sp>
      <xdr:nvSpPr>
        <xdr:cNvPr id="2" name="Rectangle 2"/>
        <xdr:cNvSpPr>
          <a:spLocks/>
        </xdr:cNvSpPr>
      </xdr:nvSpPr>
      <xdr:spPr>
        <a:xfrm>
          <a:off x="76200" y="7924800"/>
          <a:ext cx="6086475" cy="381000"/>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Statement of Changes in Equity should be read in conjunction 
with the Annual Financial Statements for the year ended 30 June 2003)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57</xdr:row>
      <xdr:rowOff>0</xdr:rowOff>
    </xdr:from>
    <xdr:to>
      <xdr:col>10</xdr:col>
      <xdr:colOff>19050</xdr:colOff>
      <xdr:row>60</xdr:row>
      <xdr:rowOff>66675</xdr:rowOff>
    </xdr:to>
    <xdr:sp>
      <xdr:nvSpPr>
        <xdr:cNvPr id="1" name="Rectangle 1"/>
        <xdr:cNvSpPr>
          <a:spLocks/>
        </xdr:cNvSpPr>
      </xdr:nvSpPr>
      <xdr:spPr>
        <a:xfrm>
          <a:off x="57150" y="8515350"/>
          <a:ext cx="6057900" cy="638175"/>
        </a:xfrm>
        <a:prstGeom prst="rect">
          <a:avLst/>
        </a:prstGeom>
        <a:solidFill>
          <a:srgbClr val="FFFFFF"/>
        </a:solidFill>
        <a:ln w="9525" cmpd="sng">
          <a:noFill/>
        </a:ln>
      </xdr:spPr>
      <xdr:txBody>
        <a:bodyPr vertOverflow="clip" wrap="square"/>
        <a:p>
          <a:pPr algn="ctr">
            <a:defRPr/>
          </a:pPr>
          <a:r>
            <a:rPr lang="en-US" cap="none" sz="1100" b="1" i="0" u="none" baseline="0"/>
            <a:t>(The Condensed Consolidated Cash Flow Statement should be read in conjunction 
with the Annual Financial Statements for the year ended 30 June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16</xdr:col>
      <xdr:colOff>9525</xdr:colOff>
      <xdr:row>12</xdr:row>
      <xdr:rowOff>57150</xdr:rowOff>
    </xdr:to>
    <xdr:sp>
      <xdr:nvSpPr>
        <xdr:cNvPr id="1" name="Text 276"/>
        <xdr:cNvSpPr txBox="1">
          <a:spLocks noChangeArrowheads="1"/>
        </xdr:cNvSpPr>
      </xdr:nvSpPr>
      <xdr:spPr>
        <a:xfrm>
          <a:off x="371475" y="1533525"/>
          <a:ext cx="6934200" cy="81915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latin typeface="Times New Roman"/>
              <a:ea typeface="Times New Roman"/>
              <a:cs typeface="Times New Roman"/>
            </a:rPr>
            <a:t>The interim financial statements of the Group are prepared using the same accounting policies and methods of computation as those used in the preparation of the most recent annual financial statements, and comply with MASB 26 - Interim Financial Reporting and Appendix 9B of BMSB listing requirements. The report should be read in conjunction with the audited financial statements of the Group for the financial year ended 30 June 2003.</a:t>
          </a:r>
          <a:r>
            <a:rPr lang="en-US" cap="none" sz="1200" b="0" i="0" u="none" baseline="0">
              <a:solidFill>
                <a:srgbClr val="000000"/>
              </a:solidFill>
              <a:latin typeface="Times New Roman"/>
              <a:ea typeface="Times New Roman"/>
              <a:cs typeface="Times New Roman"/>
            </a:rPr>
            <a:t>
The in
</a:t>
          </a:r>
        </a:p>
      </xdr:txBody>
    </xdr:sp>
    <xdr:clientData/>
  </xdr:twoCellAnchor>
  <xdr:twoCellAnchor>
    <xdr:from>
      <xdr:col>1</xdr:col>
      <xdr:colOff>0</xdr:colOff>
      <xdr:row>14</xdr:row>
      <xdr:rowOff>0</xdr:rowOff>
    </xdr:from>
    <xdr:to>
      <xdr:col>16</xdr:col>
      <xdr:colOff>0</xdr:colOff>
      <xdr:row>15</xdr:row>
      <xdr:rowOff>38100</xdr:rowOff>
    </xdr:to>
    <xdr:sp>
      <xdr:nvSpPr>
        <xdr:cNvPr id="2" name="Text 47"/>
        <xdr:cNvSpPr txBox="1">
          <a:spLocks noChangeArrowheads="1"/>
        </xdr:cNvSpPr>
      </xdr:nvSpPr>
      <xdr:spPr>
        <a:xfrm>
          <a:off x="371475" y="2676525"/>
          <a:ext cx="6924675" cy="22860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There was no qualification in the audit report of the preceding annual financial statements.</a:t>
          </a:r>
        </a:p>
      </xdr:txBody>
    </xdr:sp>
    <xdr:clientData/>
  </xdr:twoCellAnchor>
  <xdr:twoCellAnchor>
    <xdr:from>
      <xdr:col>0</xdr:col>
      <xdr:colOff>361950</xdr:colOff>
      <xdr:row>17</xdr:row>
      <xdr:rowOff>9525</xdr:rowOff>
    </xdr:from>
    <xdr:to>
      <xdr:col>15</xdr:col>
      <xdr:colOff>38100</xdr:colOff>
      <xdr:row>19</xdr:row>
      <xdr:rowOff>76200</xdr:rowOff>
    </xdr:to>
    <xdr:sp>
      <xdr:nvSpPr>
        <xdr:cNvPr id="3" name="Text 220"/>
        <xdr:cNvSpPr txBox="1">
          <a:spLocks noChangeArrowheads="1"/>
        </xdr:cNvSpPr>
      </xdr:nvSpPr>
      <xdr:spPr>
        <a:xfrm>
          <a:off x="361950" y="3257550"/>
          <a:ext cx="6486525" cy="447675"/>
        </a:xfrm>
        <a:prstGeom prst="rect">
          <a:avLst/>
        </a:prstGeom>
        <a:solidFill>
          <a:srgbClr val="FFFFFF"/>
        </a:solidFill>
        <a:ln w="1" cmpd="sng">
          <a:noFill/>
        </a:ln>
      </xdr:spPr>
      <xdr:txBody>
        <a:bodyPr vertOverflow="clip" wrap="square"/>
        <a:p>
          <a:pPr algn="just">
            <a:defRPr/>
          </a:pPr>
          <a:r>
            <a:rPr lang="en-US" cap="none" sz="1100" b="0" i="0" u="none" baseline="0"/>
            <a:t>The production of fresh fruit bunches is seasonal in nature as the yield rises to a peak in the second half of the calendar year.</a:t>
          </a:r>
        </a:p>
      </xdr:txBody>
    </xdr:sp>
    <xdr:clientData/>
  </xdr:twoCellAnchor>
  <xdr:twoCellAnchor>
    <xdr:from>
      <xdr:col>1</xdr:col>
      <xdr:colOff>0</xdr:colOff>
      <xdr:row>21</xdr:row>
      <xdr:rowOff>0</xdr:rowOff>
    </xdr:from>
    <xdr:to>
      <xdr:col>16</xdr:col>
      <xdr:colOff>9525</xdr:colOff>
      <xdr:row>23</xdr:row>
      <xdr:rowOff>47625</xdr:rowOff>
    </xdr:to>
    <xdr:sp>
      <xdr:nvSpPr>
        <xdr:cNvPr id="4" name="Text 220"/>
        <xdr:cNvSpPr txBox="1">
          <a:spLocks noChangeArrowheads="1"/>
        </xdr:cNvSpPr>
      </xdr:nvSpPr>
      <xdr:spPr>
        <a:xfrm>
          <a:off x="371475" y="4010025"/>
          <a:ext cx="6934200" cy="428625"/>
        </a:xfrm>
        <a:prstGeom prst="rect">
          <a:avLst/>
        </a:prstGeom>
        <a:solidFill>
          <a:srgbClr val="FFFFFF"/>
        </a:solidFill>
        <a:ln w="1" cmpd="sng">
          <a:noFill/>
        </a:ln>
      </xdr:spPr>
      <xdr:txBody>
        <a:bodyPr vertOverflow="clip" wrap="square"/>
        <a:p>
          <a:pPr algn="just">
            <a:defRPr/>
          </a:pPr>
          <a:r>
            <a:rPr lang="en-US" cap="none" sz="1100" b="0" i="0" u="none" baseline="0"/>
            <a:t>There were no items affecting assets, liabilities, equity, net income, or cash flow that are unusual in nature, size, or incidence during the financial period under review.</a:t>
          </a:r>
        </a:p>
      </xdr:txBody>
    </xdr:sp>
    <xdr:clientData/>
  </xdr:twoCellAnchor>
  <xdr:twoCellAnchor>
    <xdr:from>
      <xdr:col>1</xdr:col>
      <xdr:colOff>9525</xdr:colOff>
      <xdr:row>25</xdr:row>
      <xdr:rowOff>0</xdr:rowOff>
    </xdr:from>
    <xdr:to>
      <xdr:col>16</xdr:col>
      <xdr:colOff>0</xdr:colOff>
      <xdr:row>27</xdr:row>
      <xdr:rowOff>76200</xdr:rowOff>
    </xdr:to>
    <xdr:sp>
      <xdr:nvSpPr>
        <xdr:cNvPr id="5" name="Text 185"/>
        <xdr:cNvSpPr txBox="1">
          <a:spLocks noChangeArrowheads="1"/>
        </xdr:cNvSpPr>
      </xdr:nvSpPr>
      <xdr:spPr>
        <a:xfrm>
          <a:off x="381000" y="4772025"/>
          <a:ext cx="6915150" cy="457200"/>
        </a:xfrm>
        <a:prstGeom prst="rect">
          <a:avLst/>
        </a:prstGeom>
        <a:solidFill>
          <a:srgbClr val="FFFFFF"/>
        </a:solidFill>
        <a:ln w="1" cmpd="sng">
          <a:noFill/>
        </a:ln>
      </xdr:spPr>
      <xdr:txBody>
        <a:bodyPr vertOverflow="clip" wrap="square"/>
        <a:p>
          <a:pPr algn="just">
            <a:defRPr/>
          </a:pPr>
          <a:r>
            <a:rPr lang="en-US" cap="none" sz="1100" b="0" i="0" u="none" baseline="0"/>
            <a:t>There were no changes in estimates of amounts reported in prior financial years, which have a material effect on the current interim period.</a:t>
          </a:r>
        </a:p>
      </xdr:txBody>
    </xdr:sp>
    <xdr:clientData/>
  </xdr:twoCellAnchor>
  <xdr:twoCellAnchor>
    <xdr:from>
      <xdr:col>0</xdr:col>
      <xdr:colOff>361950</xdr:colOff>
      <xdr:row>28</xdr:row>
      <xdr:rowOff>180975</xdr:rowOff>
    </xdr:from>
    <xdr:to>
      <xdr:col>16</xdr:col>
      <xdr:colOff>0</xdr:colOff>
      <xdr:row>31</xdr:row>
      <xdr:rowOff>66675</xdr:rowOff>
    </xdr:to>
    <xdr:sp>
      <xdr:nvSpPr>
        <xdr:cNvPr id="6" name="Text 185"/>
        <xdr:cNvSpPr txBox="1">
          <a:spLocks noChangeArrowheads="1"/>
        </xdr:cNvSpPr>
      </xdr:nvSpPr>
      <xdr:spPr>
        <a:xfrm>
          <a:off x="361950" y="5524500"/>
          <a:ext cx="6934200" cy="457200"/>
        </a:xfrm>
        <a:prstGeom prst="rect">
          <a:avLst/>
        </a:prstGeom>
        <a:solidFill>
          <a:srgbClr val="FFFFFF"/>
        </a:solidFill>
        <a:ln w="1" cmpd="sng">
          <a:noFill/>
        </a:ln>
      </xdr:spPr>
      <xdr:txBody>
        <a:bodyPr vertOverflow="clip" wrap="square"/>
        <a:p>
          <a:pPr algn="just">
            <a:defRPr/>
          </a:pPr>
          <a:r>
            <a:rPr lang="en-US" cap="none" sz="1100" b="0" i="0" u="none" baseline="0"/>
            <a:t>There were no issuances, cancellations, repurchases, resale or repayment of debt during the financial year other than issuance of the following ordinary shares:</a:t>
          </a:r>
        </a:p>
      </xdr:txBody>
    </xdr:sp>
    <xdr:clientData/>
  </xdr:twoCellAnchor>
  <xdr:twoCellAnchor>
    <xdr:from>
      <xdr:col>1</xdr:col>
      <xdr:colOff>0</xdr:colOff>
      <xdr:row>43</xdr:row>
      <xdr:rowOff>0</xdr:rowOff>
    </xdr:from>
    <xdr:to>
      <xdr:col>16</xdr:col>
      <xdr:colOff>0</xdr:colOff>
      <xdr:row>44</xdr:row>
      <xdr:rowOff>66675</xdr:rowOff>
    </xdr:to>
    <xdr:sp>
      <xdr:nvSpPr>
        <xdr:cNvPr id="7" name="Text 1"/>
        <xdr:cNvSpPr txBox="1">
          <a:spLocks noChangeArrowheads="1"/>
        </xdr:cNvSpPr>
      </xdr:nvSpPr>
      <xdr:spPr>
        <a:xfrm>
          <a:off x="371475" y="8201025"/>
          <a:ext cx="6924675" cy="257175"/>
        </a:xfrm>
        <a:prstGeom prst="rect">
          <a:avLst/>
        </a:prstGeom>
        <a:solidFill>
          <a:srgbClr val="FFFFFF"/>
        </a:solidFill>
        <a:ln w="1" cmpd="sng">
          <a:noFill/>
        </a:ln>
      </xdr:spPr>
      <xdr:txBody>
        <a:bodyPr vertOverflow="clip" wrap="square"/>
        <a:p>
          <a:pPr algn="just">
            <a:defRPr/>
          </a:pPr>
          <a:r>
            <a:rPr lang="en-US" cap="none" sz="1100" b="0" i="0" u="none" baseline="0"/>
            <a:t>Segment information in respect of the Group's business segment is as follows:</a:t>
          </a:r>
        </a:p>
      </xdr:txBody>
    </xdr:sp>
    <xdr:clientData/>
  </xdr:twoCellAnchor>
  <xdr:twoCellAnchor>
    <xdr:from>
      <xdr:col>1</xdr:col>
      <xdr:colOff>0</xdr:colOff>
      <xdr:row>55</xdr:row>
      <xdr:rowOff>0</xdr:rowOff>
    </xdr:from>
    <xdr:to>
      <xdr:col>16</xdr:col>
      <xdr:colOff>0</xdr:colOff>
      <xdr:row>58</xdr:row>
      <xdr:rowOff>9525</xdr:rowOff>
    </xdr:to>
    <xdr:sp>
      <xdr:nvSpPr>
        <xdr:cNvPr id="8" name="Text 249"/>
        <xdr:cNvSpPr txBox="1">
          <a:spLocks noChangeArrowheads="1"/>
        </xdr:cNvSpPr>
      </xdr:nvSpPr>
      <xdr:spPr>
        <a:xfrm>
          <a:off x="371475" y="10677525"/>
          <a:ext cx="6924675" cy="581025"/>
        </a:xfrm>
        <a:prstGeom prst="rect">
          <a:avLst/>
        </a:prstGeom>
        <a:solidFill>
          <a:srgbClr val="FFFFFF"/>
        </a:solidFill>
        <a:ln w="1" cmpd="sng">
          <a:noFill/>
        </a:ln>
      </xdr:spPr>
      <xdr:txBody>
        <a:bodyPr vertOverflow="clip" wrap="square"/>
        <a:p>
          <a:pPr algn="just">
            <a:defRPr/>
          </a:pPr>
          <a:r>
            <a:rPr lang="en-US" cap="none" sz="1100" b="0" i="0" u="none" baseline="0"/>
            <a:t>There were no amendments in the valuation of property, plant or equipment in the current financial period.</a:t>
          </a:r>
        </a:p>
      </xdr:txBody>
    </xdr:sp>
    <xdr:clientData/>
  </xdr:twoCellAnchor>
  <xdr:twoCellAnchor>
    <xdr:from>
      <xdr:col>1</xdr:col>
      <xdr:colOff>0</xdr:colOff>
      <xdr:row>60</xdr:row>
      <xdr:rowOff>9525</xdr:rowOff>
    </xdr:from>
    <xdr:to>
      <xdr:col>16</xdr:col>
      <xdr:colOff>0</xdr:colOff>
      <xdr:row>62</xdr:row>
      <xdr:rowOff>38100</xdr:rowOff>
    </xdr:to>
    <xdr:sp>
      <xdr:nvSpPr>
        <xdr:cNvPr id="9" name="Text 249"/>
        <xdr:cNvSpPr txBox="1">
          <a:spLocks noChangeArrowheads="1"/>
        </xdr:cNvSpPr>
      </xdr:nvSpPr>
      <xdr:spPr>
        <a:xfrm>
          <a:off x="371475" y="11639550"/>
          <a:ext cx="6924675" cy="409575"/>
        </a:xfrm>
        <a:prstGeom prst="rect">
          <a:avLst/>
        </a:prstGeom>
        <a:solidFill>
          <a:srgbClr val="FFFFFF"/>
        </a:solidFill>
        <a:ln w="1" cmpd="sng">
          <a:noFill/>
        </a:ln>
      </xdr:spPr>
      <xdr:txBody>
        <a:bodyPr vertOverflow="clip" wrap="square"/>
        <a:p>
          <a:pPr algn="just">
            <a:defRPr/>
          </a:pPr>
          <a:r>
            <a:rPr lang="en-US" cap="none" sz="1100" b="0" i="0" u="none" baseline="0"/>
            <a:t>There were no material events subsequent to the end of the interim period that have not been reflected in the financial statements for the interim period.</a:t>
          </a:r>
        </a:p>
      </xdr:txBody>
    </xdr:sp>
    <xdr:clientData/>
  </xdr:twoCellAnchor>
  <xdr:twoCellAnchor>
    <xdr:from>
      <xdr:col>1</xdr:col>
      <xdr:colOff>0</xdr:colOff>
      <xdr:row>64</xdr:row>
      <xdr:rowOff>0</xdr:rowOff>
    </xdr:from>
    <xdr:to>
      <xdr:col>16</xdr:col>
      <xdr:colOff>0</xdr:colOff>
      <xdr:row>67</xdr:row>
      <xdr:rowOff>47625</xdr:rowOff>
    </xdr:to>
    <xdr:sp>
      <xdr:nvSpPr>
        <xdr:cNvPr id="10" name="Text 249"/>
        <xdr:cNvSpPr txBox="1">
          <a:spLocks noChangeArrowheads="1"/>
        </xdr:cNvSpPr>
      </xdr:nvSpPr>
      <xdr:spPr>
        <a:xfrm>
          <a:off x="371475" y="12392025"/>
          <a:ext cx="6924675" cy="619125"/>
        </a:xfrm>
        <a:prstGeom prst="rect">
          <a:avLst/>
        </a:prstGeom>
        <a:solidFill>
          <a:srgbClr val="FFFFFF"/>
        </a:solidFill>
        <a:ln w="1" cmpd="sng">
          <a:noFill/>
        </a:ln>
      </xdr:spPr>
      <xdr:txBody>
        <a:bodyPr vertOverflow="clip" wrap="square"/>
        <a:p>
          <a:pPr algn="l">
            <a:defRPr/>
          </a:pPr>
          <a:r>
            <a:rPr lang="en-US" cap="none" sz="1100" b="0" i="0" u="none" baseline="0"/>
            <a:t>There were no changes in the composition of the Group during the current interim period.
</a:t>
          </a:r>
        </a:p>
      </xdr:txBody>
    </xdr:sp>
    <xdr:clientData/>
  </xdr:twoCellAnchor>
  <xdr:twoCellAnchor>
    <xdr:from>
      <xdr:col>1</xdr:col>
      <xdr:colOff>0</xdr:colOff>
      <xdr:row>69</xdr:row>
      <xdr:rowOff>0</xdr:rowOff>
    </xdr:from>
    <xdr:to>
      <xdr:col>16</xdr:col>
      <xdr:colOff>0</xdr:colOff>
      <xdr:row>70</xdr:row>
      <xdr:rowOff>38100</xdr:rowOff>
    </xdr:to>
    <xdr:sp>
      <xdr:nvSpPr>
        <xdr:cNvPr id="11" name="Text 249"/>
        <xdr:cNvSpPr txBox="1">
          <a:spLocks noChangeArrowheads="1"/>
        </xdr:cNvSpPr>
      </xdr:nvSpPr>
      <xdr:spPr>
        <a:xfrm>
          <a:off x="371475" y="13344525"/>
          <a:ext cx="6924675" cy="228600"/>
        </a:xfrm>
        <a:prstGeom prst="rect">
          <a:avLst/>
        </a:prstGeom>
        <a:solidFill>
          <a:srgbClr val="FFFFFF"/>
        </a:solidFill>
        <a:ln w="1" cmpd="sng">
          <a:noFill/>
        </a:ln>
      </xdr:spPr>
      <xdr:txBody>
        <a:bodyPr vertOverflow="clip" wrap="square"/>
        <a:p>
          <a:pPr algn="just">
            <a:defRPr/>
          </a:pPr>
          <a:r>
            <a:rPr lang="en-US" cap="none" sz="1100" b="0" i="0" u="none" baseline="0"/>
            <a:t>There were no contingent liabilities or contingent assets as at the end of the current interim period.</a:t>
          </a:r>
        </a:p>
      </xdr:txBody>
    </xdr:sp>
    <xdr:clientData/>
  </xdr:twoCellAnchor>
  <xdr:twoCellAnchor>
    <xdr:from>
      <xdr:col>1</xdr:col>
      <xdr:colOff>0</xdr:colOff>
      <xdr:row>74</xdr:row>
      <xdr:rowOff>66675</xdr:rowOff>
    </xdr:from>
    <xdr:to>
      <xdr:col>16</xdr:col>
      <xdr:colOff>0</xdr:colOff>
      <xdr:row>85</xdr:row>
      <xdr:rowOff>161925</xdr:rowOff>
    </xdr:to>
    <xdr:sp>
      <xdr:nvSpPr>
        <xdr:cNvPr id="12" name="Text 249"/>
        <xdr:cNvSpPr txBox="1">
          <a:spLocks noChangeArrowheads="1"/>
        </xdr:cNvSpPr>
      </xdr:nvSpPr>
      <xdr:spPr>
        <a:xfrm>
          <a:off x="371475" y="14363700"/>
          <a:ext cx="6924675" cy="2190750"/>
        </a:xfrm>
        <a:prstGeom prst="rect">
          <a:avLst/>
        </a:prstGeom>
        <a:solidFill>
          <a:srgbClr val="FFFFFF"/>
        </a:solidFill>
        <a:ln w="1" cmpd="sng">
          <a:noFill/>
        </a:ln>
      </xdr:spPr>
      <xdr:txBody>
        <a:bodyPr vertOverflow="clip" wrap="square"/>
        <a:p>
          <a:pPr algn="l">
            <a:defRPr/>
          </a:pPr>
          <a:r>
            <a:rPr lang="en-US" cap="none" sz="1100" b="0" i="0" u="none" baseline="0"/>
            <a:t>Group revenue for the financial year ended 30 June 2004 increased by 32% to RM99.71 million compared to RM75.35 million for the last corresponding year. The Group incurred a loss before taxation of RM19.5 million compared to RM0.80 million profit for the last corresponding year mainly due to the following reasons:
a) The higher turnover in plantation sector was offset by the additional cost incurred on plantation upkeep expenditure, general expenditure and amortisation of plantation development expenditure as the young palms attained their maturity. The lower yield from the young palms was not able to cover the additional cost incurred.
b) Lower oil extraction rate achieved and higher cost of FFB purchased due to competition with other millers have reduced the oil mill contribution.
c) Loss incurred from the timber sector due to the significant increase in log prices.
d) Provision for doubtful debts of RM5.1 million on outstanding balances owing by former subsidiaries.
e) Provision for impairment of Plywood mill fixed assets amounting to RM5 million.
 </a:t>
          </a:r>
        </a:p>
      </xdr:txBody>
    </xdr:sp>
    <xdr:clientData/>
  </xdr:twoCellAnchor>
  <xdr:twoCellAnchor>
    <xdr:from>
      <xdr:col>1</xdr:col>
      <xdr:colOff>0</xdr:colOff>
      <xdr:row>88</xdr:row>
      <xdr:rowOff>38100</xdr:rowOff>
    </xdr:from>
    <xdr:to>
      <xdr:col>16</xdr:col>
      <xdr:colOff>0</xdr:colOff>
      <xdr:row>94</xdr:row>
      <xdr:rowOff>123825</xdr:rowOff>
    </xdr:to>
    <xdr:sp>
      <xdr:nvSpPr>
        <xdr:cNvPr id="13" name="Text 249"/>
        <xdr:cNvSpPr txBox="1">
          <a:spLocks noChangeArrowheads="1"/>
        </xdr:cNvSpPr>
      </xdr:nvSpPr>
      <xdr:spPr>
        <a:xfrm>
          <a:off x="371475" y="17002125"/>
          <a:ext cx="6924675" cy="1228725"/>
        </a:xfrm>
        <a:prstGeom prst="rect">
          <a:avLst/>
        </a:prstGeom>
        <a:solidFill>
          <a:srgbClr val="FFFFFF"/>
        </a:solidFill>
        <a:ln w="1" cmpd="sng">
          <a:noFill/>
        </a:ln>
      </xdr:spPr>
      <xdr:txBody>
        <a:bodyPr vertOverflow="clip" wrap="square"/>
        <a:p>
          <a:pPr algn="just">
            <a:defRPr/>
          </a:pPr>
          <a:r>
            <a:rPr lang="en-US" cap="none" sz="1100" b="0" i="0" u="none" baseline="0"/>
            <a:t>Loss before taxation for the current quarter was higher compared with the immediate preceding quarter due to the following reasons:
a) Higher production cost incurred by the timber sector mainly due to the increase in logs cost.
b) Provision for doubtful debts of RM5.1 million on outstanding balances owing by former subsidiaries.
c) Provision for impairment of Plywood mill fixed assets amounting to RM5 million.</a:t>
          </a:r>
        </a:p>
      </xdr:txBody>
    </xdr:sp>
    <xdr:clientData/>
  </xdr:twoCellAnchor>
  <xdr:twoCellAnchor>
    <xdr:from>
      <xdr:col>1</xdr:col>
      <xdr:colOff>0</xdr:colOff>
      <xdr:row>96</xdr:row>
      <xdr:rowOff>0</xdr:rowOff>
    </xdr:from>
    <xdr:to>
      <xdr:col>16</xdr:col>
      <xdr:colOff>9525</xdr:colOff>
      <xdr:row>98</xdr:row>
      <xdr:rowOff>114300</xdr:rowOff>
    </xdr:to>
    <xdr:sp>
      <xdr:nvSpPr>
        <xdr:cNvPr id="14" name="Text 249"/>
        <xdr:cNvSpPr txBox="1">
          <a:spLocks noChangeArrowheads="1"/>
        </xdr:cNvSpPr>
      </xdr:nvSpPr>
      <xdr:spPr>
        <a:xfrm>
          <a:off x="371475" y="18488025"/>
          <a:ext cx="6934200" cy="495300"/>
        </a:xfrm>
        <a:prstGeom prst="rect">
          <a:avLst/>
        </a:prstGeom>
        <a:solidFill>
          <a:srgbClr val="FFFFFF"/>
        </a:solidFill>
        <a:ln w="1" cmpd="sng">
          <a:noFill/>
        </a:ln>
      </xdr:spPr>
      <xdr:txBody>
        <a:bodyPr vertOverflow="clip" wrap="square"/>
        <a:p>
          <a:pPr algn="just">
            <a:defRPr/>
          </a:pPr>
          <a:r>
            <a:rPr lang="en-US" cap="none" sz="1100" b="0" i="0" u="none" baseline="0"/>
            <a:t>The increasing fresh fruit bunches producion from younger palms and additional plantation land will contribute to the Group's income for the next financial year. </a:t>
          </a:r>
        </a:p>
      </xdr:txBody>
    </xdr:sp>
    <xdr:clientData/>
  </xdr:twoCellAnchor>
  <xdr:twoCellAnchor>
    <xdr:from>
      <xdr:col>1</xdr:col>
      <xdr:colOff>0</xdr:colOff>
      <xdr:row>100</xdr:row>
      <xdr:rowOff>0</xdr:rowOff>
    </xdr:from>
    <xdr:to>
      <xdr:col>16</xdr:col>
      <xdr:colOff>0</xdr:colOff>
      <xdr:row>101</xdr:row>
      <xdr:rowOff>38100</xdr:rowOff>
    </xdr:to>
    <xdr:sp>
      <xdr:nvSpPr>
        <xdr:cNvPr id="15" name="Text 249"/>
        <xdr:cNvSpPr txBox="1">
          <a:spLocks noChangeArrowheads="1"/>
        </xdr:cNvSpPr>
      </xdr:nvSpPr>
      <xdr:spPr>
        <a:xfrm>
          <a:off x="371475" y="19250025"/>
          <a:ext cx="6924675" cy="228600"/>
        </a:xfrm>
        <a:prstGeom prst="rect">
          <a:avLst/>
        </a:prstGeom>
        <a:solidFill>
          <a:srgbClr val="FFFFFF"/>
        </a:solidFill>
        <a:ln w="1" cmpd="sng">
          <a:noFill/>
        </a:ln>
      </xdr:spPr>
      <xdr:txBody>
        <a:bodyPr vertOverflow="clip" wrap="square"/>
        <a:p>
          <a:pPr algn="just">
            <a:defRPr/>
          </a:pPr>
          <a:r>
            <a:rPr lang="en-US" cap="none" sz="1100" b="0" i="0" u="none" baseline="0"/>
            <a:t>Not applicable as no profit forecast or profit guarantee was published.</a:t>
          </a:r>
        </a:p>
      </xdr:txBody>
    </xdr:sp>
    <xdr:clientData/>
  </xdr:twoCellAnchor>
  <xdr:twoCellAnchor>
    <xdr:from>
      <xdr:col>1</xdr:col>
      <xdr:colOff>0</xdr:colOff>
      <xdr:row>111</xdr:row>
      <xdr:rowOff>0</xdr:rowOff>
    </xdr:from>
    <xdr:to>
      <xdr:col>16</xdr:col>
      <xdr:colOff>0</xdr:colOff>
      <xdr:row>111</xdr:row>
      <xdr:rowOff>47625</xdr:rowOff>
    </xdr:to>
    <xdr:sp>
      <xdr:nvSpPr>
        <xdr:cNvPr id="16" name="Text 249"/>
        <xdr:cNvSpPr txBox="1">
          <a:spLocks noChangeArrowheads="1"/>
        </xdr:cNvSpPr>
      </xdr:nvSpPr>
      <xdr:spPr>
        <a:xfrm>
          <a:off x="371475" y="21345525"/>
          <a:ext cx="6924675" cy="47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113</xdr:row>
      <xdr:rowOff>0</xdr:rowOff>
    </xdr:from>
    <xdr:to>
      <xdr:col>16</xdr:col>
      <xdr:colOff>0</xdr:colOff>
      <xdr:row>115</xdr:row>
      <xdr:rowOff>28575</xdr:rowOff>
    </xdr:to>
    <xdr:sp>
      <xdr:nvSpPr>
        <xdr:cNvPr id="17" name="Text 249"/>
        <xdr:cNvSpPr txBox="1">
          <a:spLocks noChangeArrowheads="1"/>
        </xdr:cNvSpPr>
      </xdr:nvSpPr>
      <xdr:spPr>
        <a:xfrm>
          <a:off x="371475" y="21726525"/>
          <a:ext cx="6924675" cy="409575"/>
        </a:xfrm>
        <a:prstGeom prst="rect">
          <a:avLst/>
        </a:prstGeom>
        <a:solidFill>
          <a:srgbClr val="FFFFFF"/>
        </a:solidFill>
        <a:ln w="1" cmpd="sng">
          <a:noFill/>
        </a:ln>
      </xdr:spPr>
      <xdr:txBody>
        <a:bodyPr vertOverflow="clip" wrap="square"/>
        <a:p>
          <a:pPr algn="l">
            <a:defRPr/>
          </a:pPr>
          <a:r>
            <a:rPr lang="en-US" cap="none" sz="1100" b="0" i="0" u="none" baseline="0"/>
            <a:t>There were no profits or losses on sale of unquoted investments and/or properties for the current quarter and financial year-to-date.</a:t>
          </a:r>
        </a:p>
      </xdr:txBody>
    </xdr:sp>
    <xdr:clientData/>
  </xdr:twoCellAnchor>
  <xdr:twoCellAnchor>
    <xdr:from>
      <xdr:col>1</xdr:col>
      <xdr:colOff>0</xdr:colOff>
      <xdr:row>117</xdr:row>
      <xdr:rowOff>9525</xdr:rowOff>
    </xdr:from>
    <xdr:to>
      <xdr:col>16</xdr:col>
      <xdr:colOff>0</xdr:colOff>
      <xdr:row>118</xdr:row>
      <xdr:rowOff>66675</xdr:rowOff>
    </xdr:to>
    <xdr:sp>
      <xdr:nvSpPr>
        <xdr:cNvPr id="18" name="Text 249"/>
        <xdr:cNvSpPr txBox="1">
          <a:spLocks noChangeArrowheads="1"/>
        </xdr:cNvSpPr>
      </xdr:nvSpPr>
      <xdr:spPr>
        <a:xfrm>
          <a:off x="371475" y="22498050"/>
          <a:ext cx="6924675" cy="247650"/>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There were no purchases or disposals of quoted securities for the current quarter and financial year to-date.</a:t>
          </a:r>
          <a:r>
            <a:rPr lang="en-US" cap="none" sz="1200" b="0" i="0" u="none" baseline="0">
              <a:latin typeface="Times New Roman"/>
              <a:ea typeface="Times New Roman"/>
              <a:cs typeface="Times New Roman"/>
            </a:rPr>
            <a:t>
</a:t>
          </a:r>
        </a:p>
      </xdr:txBody>
    </xdr:sp>
    <xdr:clientData/>
  </xdr:twoCellAnchor>
  <xdr:twoCellAnchor>
    <xdr:from>
      <xdr:col>1</xdr:col>
      <xdr:colOff>0</xdr:colOff>
      <xdr:row>120</xdr:row>
      <xdr:rowOff>0</xdr:rowOff>
    </xdr:from>
    <xdr:to>
      <xdr:col>16</xdr:col>
      <xdr:colOff>9525</xdr:colOff>
      <xdr:row>121</xdr:row>
      <xdr:rowOff>47625</xdr:rowOff>
    </xdr:to>
    <xdr:sp>
      <xdr:nvSpPr>
        <xdr:cNvPr id="19" name="Text 249"/>
        <xdr:cNvSpPr txBox="1">
          <a:spLocks noChangeArrowheads="1"/>
        </xdr:cNvSpPr>
      </xdr:nvSpPr>
      <xdr:spPr>
        <a:xfrm>
          <a:off x="371475" y="23060025"/>
          <a:ext cx="6934200" cy="238125"/>
        </a:xfrm>
        <a:prstGeom prst="rect">
          <a:avLst/>
        </a:prstGeom>
        <a:solidFill>
          <a:srgbClr val="FFFFFF"/>
        </a:solidFill>
        <a:ln w="1" cmpd="sng">
          <a:noFill/>
        </a:ln>
      </xdr:spPr>
      <xdr:txBody>
        <a:bodyPr vertOverflow="clip" wrap="square"/>
        <a:p>
          <a:pPr algn="l">
            <a:defRPr/>
          </a:pPr>
          <a:r>
            <a:rPr lang="en-US" cap="none" sz="1100" b="0" i="0" u="none" baseline="0">
              <a:latin typeface="Times New Roman"/>
              <a:ea typeface="Times New Roman"/>
              <a:cs typeface="Times New Roman"/>
            </a:rPr>
            <a:t>There are no corporate proposals announced but not completed as at 27 August 2004.</a:t>
          </a:r>
          <a:r>
            <a:rPr lang="en-US" cap="none" sz="1200" b="0" i="0" u="none" baseline="0">
              <a:latin typeface="Times New Roman"/>
              <a:ea typeface="Times New Roman"/>
              <a:cs typeface="Times New Roman"/>
            </a:rPr>
            <a:t>
</a:t>
          </a:r>
        </a:p>
      </xdr:txBody>
    </xdr:sp>
    <xdr:clientData/>
  </xdr:twoCellAnchor>
  <xdr:twoCellAnchor>
    <xdr:from>
      <xdr:col>1</xdr:col>
      <xdr:colOff>0</xdr:colOff>
      <xdr:row>136</xdr:row>
      <xdr:rowOff>0</xdr:rowOff>
    </xdr:from>
    <xdr:to>
      <xdr:col>16</xdr:col>
      <xdr:colOff>0</xdr:colOff>
      <xdr:row>137</xdr:row>
      <xdr:rowOff>19050</xdr:rowOff>
    </xdr:to>
    <xdr:sp>
      <xdr:nvSpPr>
        <xdr:cNvPr id="20" name="Text 249"/>
        <xdr:cNvSpPr txBox="1">
          <a:spLocks noChangeArrowheads="1"/>
        </xdr:cNvSpPr>
      </xdr:nvSpPr>
      <xdr:spPr>
        <a:xfrm>
          <a:off x="371475" y="26108025"/>
          <a:ext cx="6924675" cy="209550"/>
        </a:xfrm>
        <a:prstGeom prst="rect">
          <a:avLst/>
        </a:prstGeom>
        <a:solidFill>
          <a:srgbClr val="FFFFFF"/>
        </a:solidFill>
        <a:ln w="1" cmpd="sng">
          <a:noFill/>
        </a:ln>
      </xdr:spPr>
      <xdr:txBody>
        <a:bodyPr vertOverflow="clip" wrap="square"/>
        <a:p>
          <a:pPr algn="just">
            <a:defRPr/>
          </a:pPr>
          <a:r>
            <a:rPr lang="en-US" cap="none" sz="1100" b="0" i="0" u="none" baseline="0"/>
            <a:t>The Group does not have any financial instruments with off-balance sheet risk as at 27 August 2004.</a:t>
          </a:r>
        </a:p>
      </xdr:txBody>
    </xdr:sp>
    <xdr:clientData/>
  </xdr:twoCellAnchor>
  <xdr:twoCellAnchor>
    <xdr:from>
      <xdr:col>1</xdr:col>
      <xdr:colOff>9525</xdr:colOff>
      <xdr:row>139</xdr:row>
      <xdr:rowOff>9525</xdr:rowOff>
    </xdr:from>
    <xdr:to>
      <xdr:col>16</xdr:col>
      <xdr:colOff>19050</xdr:colOff>
      <xdr:row>150</xdr:row>
      <xdr:rowOff>57150</xdr:rowOff>
    </xdr:to>
    <xdr:sp>
      <xdr:nvSpPr>
        <xdr:cNvPr id="21" name="Text 249"/>
        <xdr:cNvSpPr txBox="1">
          <a:spLocks noChangeArrowheads="1"/>
        </xdr:cNvSpPr>
      </xdr:nvSpPr>
      <xdr:spPr>
        <a:xfrm>
          <a:off x="381000" y="26689050"/>
          <a:ext cx="6934200" cy="2143125"/>
        </a:xfrm>
        <a:prstGeom prst="rect">
          <a:avLst/>
        </a:prstGeom>
        <a:solidFill>
          <a:srgbClr val="FFFFFF"/>
        </a:solidFill>
        <a:ln w="1" cmpd="sng">
          <a:noFill/>
        </a:ln>
      </xdr:spPr>
      <xdr:txBody>
        <a:bodyPr vertOverflow="clip" wrap="square"/>
        <a:p>
          <a:pPr algn="just">
            <a:defRPr/>
          </a:pPr>
          <a:r>
            <a:rPr lang="en-US" cap="none" sz="1100" b="0" i="0" u="none" baseline="0"/>
            <a:t>Save as disclosed below, the Group does not have other pending material litigation as at 27 August 2004:
Tanah Emas Oil Palm Processing Sdn. Bhd. ("TEOPP"), a wholly owned subsidiary of Tanah Emas Corporation Berhad commenced a legal action on 1 April 2004 against Semangat Wang Sdn. Bhd. ("1st Defendant"), Yap Ah Kau @ Yap Kok Ming ("2nd Defendant") and Hee Ngit Jin ("3rd Defendant") for the recovery of RM802,638 being the sum owing to TEOPP as at 29 February 2004 pursuant to deposit given by TEOPP to the 1st Defendant which was guaranteed by the 2nd Defendant and 3rd Defendant.  
</a:t>
          </a:r>
        </a:p>
      </xdr:txBody>
    </xdr:sp>
    <xdr:clientData/>
  </xdr:twoCellAnchor>
  <xdr:twoCellAnchor>
    <xdr:from>
      <xdr:col>1</xdr:col>
      <xdr:colOff>9525</xdr:colOff>
      <xdr:row>153</xdr:row>
      <xdr:rowOff>9525</xdr:rowOff>
    </xdr:from>
    <xdr:to>
      <xdr:col>16</xdr:col>
      <xdr:colOff>19050</xdr:colOff>
      <xdr:row>154</xdr:row>
      <xdr:rowOff>180975</xdr:rowOff>
    </xdr:to>
    <xdr:sp>
      <xdr:nvSpPr>
        <xdr:cNvPr id="22" name="Text 249"/>
        <xdr:cNvSpPr txBox="1">
          <a:spLocks noChangeArrowheads="1"/>
        </xdr:cNvSpPr>
      </xdr:nvSpPr>
      <xdr:spPr>
        <a:xfrm>
          <a:off x="381000" y="29356050"/>
          <a:ext cx="6934200" cy="361950"/>
        </a:xfrm>
        <a:prstGeom prst="rect">
          <a:avLst/>
        </a:prstGeom>
        <a:solidFill>
          <a:srgbClr val="FFFFFF"/>
        </a:solidFill>
        <a:ln w="1" cmpd="sng">
          <a:noFill/>
        </a:ln>
      </xdr:spPr>
      <xdr:txBody>
        <a:bodyPr vertOverflow="clip" wrap="square"/>
        <a:p>
          <a:pPr algn="just">
            <a:defRPr/>
          </a:pPr>
          <a:r>
            <a:rPr lang="en-US" cap="none" sz="1100" b="0" i="0" u="none" baseline="0"/>
            <a:t>The Board does not recommend the payment of any dividend for the period ended 30 June 2004.</a:t>
          </a:r>
        </a:p>
      </xdr:txBody>
    </xdr:sp>
    <xdr:clientData/>
  </xdr:twoCellAnchor>
  <xdr:twoCellAnchor>
    <xdr:from>
      <xdr:col>0</xdr:col>
      <xdr:colOff>352425</xdr:colOff>
      <xdr:row>185</xdr:row>
      <xdr:rowOff>66675</xdr:rowOff>
    </xdr:from>
    <xdr:to>
      <xdr:col>11</xdr:col>
      <xdr:colOff>76200</xdr:colOff>
      <xdr:row>187</xdr:row>
      <xdr:rowOff>114300</xdr:rowOff>
    </xdr:to>
    <xdr:sp>
      <xdr:nvSpPr>
        <xdr:cNvPr id="23" name="Text 249"/>
        <xdr:cNvSpPr txBox="1">
          <a:spLocks noChangeArrowheads="1"/>
        </xdr:cNvSpPr>
      </xdr:nvSpPr>
      <xdr:spPr>
        <a:xfrm>
          <a:off x="352425" y="33604200"/>
          <a:ext cx="5419725" cy="371475"/>
        </a:xfrm>
        <a:prstGeom prst="rect">
          <a:avLst/>
        </a:prstGeom>
        <a:solidFill>
          <a:srgbClr val="FFFFFF"/>
        </a:solidFill>
        <a:ln w="1" cmpd="sng">
          <a:noFill/>
        </a:ln>
      </xdr:spPr>
      <xdr:txBody>
        <a:bodyPr vertOverflow="clip" wrap="square"/>
        <a:p>
          <a:pPr algn="just">
            <a:defRPr/>
          </a:pPr>
          <a:r>
            <a:rPr lang="en-US" cap="none" sz="1100" b="0" i="0" u="none" baseline="0"/>
            <a:t>(The Notes to the Quarterly Report should be read in conjunction with the Annual Financial Statements for the year ended 30 June 2003)</a:t>
          </a:r>
        </a:p>
      </xdr:txBody>
    </xdr:sp>
    <xdr:clientData/>
  </xdr:twoCellAnchor>
  <xdr:twoCellAnchor>
    <xdr:from>
      <xdr:col>1</xdr:col>
      <xdr:colOff>9525</xdr:colOff>
      <xdr:row>175</xdr:row>
      <xdr:rowOff>9525</xdr:rowOff>
    </xdr:from>
    <xdr:to>
      <xdr:col>16</xdr:col>
      <xdr:colOff>19050</xdr:colOff>
      <xdr:row>177</xdr:row>
      <xdr:rowOff>38100</xdr:rowOff>
    </xdr:to>
    <xdr:sp>
      <xdr:nvSpPr>
        <xdr:cNvPr id="24" name="Text 249"/>
        <xdr:cNvSpPr txBox="1">
          <a:spLocks noChangeArrowheads="1"/>
        </xdr:cNvSpPr>
      </xdr:nvSpPr>
      <xdr:spPr>
        <a:xfrm>
          <a:off x="381000" y="31642050"/>
          <a:ext cx="6934200" cy="409575"/>
        </a:xfrm>
        <a:prstGeom prst="rect">
          <a:avLst/>
        </a:prstGeom>
        <a:solidFill>
          <a:srgbClr val="FFFFFF"/>
        </a:solidFill>
        <a:ln w="1" cmpd="sng">
          <a:noFill/>
        </a:ln>
      </xdr:spPr>
      <xdr:txBody>
        <a:bodyPr vertOverflow="clip" wrap="square"/>
        <a:p>
          <a:pPr algn="just">
            <a:defRPr/>
          </a:pPr>
          <a:r>
            <a:rPr lang="en-US" cap="none" sz="1100" b="0" i="0" u="none" baseline="0"/>
            <a:t>The current interim financial statements were authorised for issue by the Board of Directors in accordance with a resolution of the Directors on 26 August 2004.</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wner\My%20Documents\Louis%20Chin\Consol%20Quarter%20Reporting\Consol%20BS%20&amp;%20PL%2030-06-04%20(Updating%20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L"/>
      <sheetName val="consol adj"/>
      <sheetName val="Consol adj gagna"/>
      <sheetName val="EPS"/>
      <sheetName val="PL-KLSE"/>
      <sheetName val="BS-KLSE"/>
      <sheetName val="Equity"/>
      <sheetName val="CF"/>
      <sheetName val="CF-1"/>
      <sheetName val="CF-KLSE"/>
      <sheetName val="Notes-KLSE"/>
      <sheetName val="Point to note"/>
      <sheetName val="Sheet1"/>
      <sheetName val="var w audit"/>
      <sheetName val="consol adj previous"/>
      <sheetName val="KLSE PL"/>
      <sheetName val="KLSE BS"/>
      <sheetName val="Div cal"/>
      <sheetName val="DIV"/>
      <sheetName val="notes"/>
      <sheetName val="Sheet2"/>
      <sheetName val="Forecast"/>
      <sheetName val="FC calc"/>
    </sheetNames>
    <sheetDataSet>
      <sheetData sheetId="0">
        <row r="11">
          <cell r="U11">
            <v>196879922</v>
          </cell>
        </row>
        <row r="17">
          <cell r="U17">
            <v>46555625.26964</v>
          </cell>
        </row>
        <row r="22">
          <cell r="U22">
            <v>8144140</v>
          </cell>
        </row>
        <row r="23">
          <cell r="U23">
            <v>4359900</v>
          </cell>
        </row>
        <row r="24">
          <cell r="U24">
            <v>7731891</v>
          </cell>
        </row>
        <row r="26">
          <cell r="U26">
            <v>-7048109</v>
          </cell>
        </row>
        <row r="27">
          <cell r="U27">
            <v>1954198</v>
          </cell>
        </row>
        <row r="28">
          <cell r="U28">
            <v>553014</v>
          </cell>
        </row>
        <row r="29">
          <cell r="U29">
            <v>582184</v>
          </cell>
        </row>
        <row r="35">
          <cell r="U35">
            <v>14487275</v>
          </cell>
        </row>
        <row r="36">
          <cell r="U36">
            <v>6557877</v>
          </cell>
        </row>
        <row r="37">
          <cell r="U37">
            <v>1552184</v>
          </cell>
        </row>
        <row r="38">
          <cell r="U38">
            <v>1418873</v>
          </cell>
        </row>
        <row r="41">
          <cell r="U41">
            <v>788985</v>
          </cell>
        </row>
        <row r="42">
          <cell r="U42">
            <v>-421133</v>
          </cell>
        </row>
        <row r="52">
          <cell r="U52">
            <v>195608000</v>
          </cell>
        </row>
        <row r="53">
          <cell r="U53">
            <v>4325134</v>
          </cell>
        </row>
        <row r="54">
          <cell r="U54">
            <v>2</v>
          </cell>
        </row>
        <row r="55">
          <cell r="U55">
            <v>0</v>
          </cell>
        </row>
        <row r="56">
          <cell r="U56">
            <v>-55043567.73036</v>
          </cell>
        </row>
        <row r="59">
          <cell r="U59">
            <v>0</v>
          </cell>
        </row>
        <row r="60">
          <cell r="U60">
            <v>25347522</v>
          </cell>
        </row>
        <row r="61">
          <cell r="U61">
            <v>38924654</v>
          </cell>
        </row>
        <row r="62">
          <cell r="U62">
            <v>1917955</v>
          </cell>
        </row>
        <row r="63">
          <cell r="U63">
            <v>24249005</v>
          </cell>
        </row>
        <row r="91">
          <cell r="U91">
            <v>3839434</v>
          </cell>
        </row>
      </sheetData>
      <sheetData sheetId="1">
        <row r="7">
          <cell r="D7">
            <v>6171268</v>
          </cell>
          <cell r="E7">
            <v>6357295</v>
          </cell>
          <cell r="F7">
            <v>2823653</v>
          </cell>
          <cell r="G7">
            <v>72026374</v>
          </cell>
          <cell r="H7">
            <v>165491</v>
          </cell>
          <cell r="I7">
            <v>25924232</v>
          </cell>
          <cell r="K7">
            <v>-17217247</v>
          </cell>
          <cell r="Q7">
            <v>2858240</v>
          </cell>
          <cell r="S7">
            <v>99709306</v>
          </cell>
          <cell r="BA7">
            <v>29306873</v>
          </cell>
        </row>
        <row r="9">
          <cell r="S9">
            <v>0</v>
          </cell>
          <cell r="BA9">
            <v>-512346</v>
          </cell>
        </row>
        <row r="14">
          <cell r="S14">
            <v>5134968</v>
          </cell>
          <cell r="BA14">
            <v>1674748</v>
          </cell>
        </row>
        <row r="18">
          <cell r="Q18">
            <v>-4766644.53036</v>
          </cell>
        </row>
        <row r="20">
          <cell r="R20">
            <v>3183771</v>
          </cell>
        </row>
        <row r="22">
          <cell r="D22">
            <v>-230204</v>
          </cell>
          <cell r="E22">
            <v>411107</v>
          </cell>
          <cell r="F22">
            <v>458374</v>
          </cell>
          <cell r="G22">
            <v>399444</v>
          </cell>
          <cell r="H22">
            <v>-3400</v>
          </cell>
          <cell r="I22">
            <v>-8408584</v>
          </cell>
          <cell r="S22">
            <v>-19476576.73036</v>
          </cell>
          <cell r="BA22">
            <v>-13616886.23424</v>
          </cell>
        </row>
        <row r="24">
          <cell r="S24">
            <v>642487</v>
          </cell>
          <cell r="BA24">
            <v>1220076</v>
          </cell>
        </row>
        <row r="28">
          <cell r="S28">
            <v>0</v>
          </cell>
          <cell r="BA28">
            <v>0</v>
          </cell>
        </row>
      </sheetData>
      <sheetData sheetId="4">
        <row r="23">
          <cell r="G23">
            <v>194421875.00000003</v>
          </cell>
          <cell r="H23">
            <v>195585500</v>
          </cell>
        </row>
        <row r="76">
          <cell r="E76">
            <v>-0.09687227700257493</v>
          </cell>
          <cell r="H76">
            <v>-0.06338307407369155</v>
          </cell>
        </row>
        <row r="77">
          <cell r="D77">
            <v>2706526.7515246626</v>
          </cell>
        </row>
        <row r="81">
          <cell r="E81">
            <v>-0.07862461461527442</v>
          </cell>
          <cell r="H81">
            <v>-0.054949818936658935</v>
          </cell>
        </row>
      </sheetData>
      <sheetData sheetId="5">
        <row r="1">
          <cell r="B1" t="str">
            <v>Tanah Emas Corporation Berhad</v>
          </cell>
          <cell r="H1" t="str">
            <v>(298367-A)</v>
          </cell>
        </row>
        <row r="2">
          <cell r="B2" t="str">
            <v>(Incorporated in Malaysia)</v>
          </cell>
        </row>
        <row r="4">
          <cell r="B4" t="str">
            <v>Interim Report for the 4th Quarter Ended 30 June 2004</v>
          </cell>
        </row>
        <row r="5">
          <cell r="B5" t="str">
            <v>(The figures have not been audited)</v>
          </cell>
        </row>
        <row r="14">
          <cell r="L14">
            <v>99709</v>
          </cell>
        </row>
        <row r="23">
          <cell r="L23">
            <v>-19477</v>
          </cell>
        </row>
        <row r="24">
          <cell r="H24">
            <v>1220</v>
          </cell>
          <cell r="L24">
            <v>642</v>
          </cell>
        </row>
        <row r="33">
          <cell r="H33">
            <v>-12397</v>
          </cell>
          <cell r="L33">
            <v>-18835</v>
          </cell>
        </row>
        <row r="36">
          <cell r="H36">
            <v>-6.338307407369155</v>
          </cell>
          <cell r="L36">
            <v>-9.687227700257493</v>
          </cell>
        </row>
      </sheetData>
      <sheetData sheetId="6">
        <row r="1">
          <cell r="H1" t="str">
            <v>(298367-A)</v>
          </cell>
        </row>
        <row r="11">
          <cell r="J11" t="str">
            <v>30-06-04</v>
          </cell>
        </row>
        <row r="31">
          <cell r="J31">
            <v>15906</v>
          </cell>
        </row>
        <row r="52">
          <cell r="J52">
            <v>27265</v>
          </cell>
        </row>
        <row r="53">
          <cell r="J53">
            <v>38925</v>
          </cell>
        </row>
      </sheetData>
      <sheetData sheetId="7">
        <row r="16">
          <cell r="C16">
            <v>2947</v>
          </cell>
        </row>
      </sheetData>
      <sheetData sheetId="8">
        <row r="7">
          <cell r="G7">
            <v>-19476576.73036</v>
          </cell>
        </row>
        <row r="13">
          <cell r="G13">
            <v>1902485.73036</v>
          </cell>
        </row>
        <row r="14">
          <cell r="G14">
            <v>16966136</v>
          </cell>
        </row>
        <row r="15">
          <cell r="G15">
            <v>5144665</v>
          </cell>
        </row>
        <row r="16">
          <cell r="G16">
            <v>831000</v>
          </cell>
        </row>
        <row r="18">
          <cell r="G18">
            <v>0</v>
          </cell>
        </row>
        <row r="19">
          <cell r="G19">
            <v>0</v>
          </cell>
        </row>
        <row r="22">
          <cell r="G22">
            <v>-6083909</v>
          </cell>
        </row>
        <row r="23">
          <cell r="G23">
            <v>-6585009</v>
          </cell>
        </row>
        <row r="24">
          <cell r="G24">
            <v>-1230870</v>
          </cell>
        </row>
        <row r="29">
          <cell r="G29">
            <v>-1164922</v>
          </cell>
        </row>
        <row r="35">
          <cell r="G35">
            <v>257169</v>
          </cell>
        </row>
        <row r="37">
          <cell r="G37">
            <v>-5303260</v>
          </cell>
        </row>
        <row r="46">
          <cell r="G46">
            <v>4311370</v>
          </cell>
        </row>
        <row r="47">
          <cell r="G47">
            <v>13847873</v>
          </cell>
        </row>
        <row r="49">
          <cell r="G49">
            <v>1614871</v>
          </cell>
        </row>
        <row r="57">
          <cell r="G57">
            <v>-7735259</v>
          </cell>
        </row>
        <row r="62">
          <cell r="G62">
            <v>1135198</v>
          </cell>
        </row>
        <row r="63">
          <cell r="G63">
            <v>-3839434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R43"/>
  <sheetViews>
    <sheetView tabSelected="1" workbookViewId="0" topLeftCell="A5">
      <selection activeCell="J8" sqref="J8"/>
    </sheetView>
  </sheetViews>
  <sheetFormatPr defaultColWidth="9.140625" defaultRowHeight="12.75"/>
  <cols>
    <col min="1" max="1" width="1.1484375" style="8" customWidth="1"/>
    <col min="2" max="3" width="3.140625" style="8" customWidth="1"/>
    <col min="4" max="4" width="3.7109375" style="8" customWidth="1"/>
    <col min="5" max="5" width="17.00390625" style="8" customWidth="1"/>
    <col min="6" max="6" width="13.140625" style="8" customWidth="1"/>
    <col min="7" max="7" width="3.00390625" style="8" customWidth="1"/>
    <col min="8" max="8" width="13.28125" style="8" customWidth="1"/>
    <col min="9" max="9" width="0.85546875" style="8" customWidth="1"/>
    <col min="10" max="10" width="13.57421875" style="8" customWidth="1"/>
    <col min="11" max="11" width="1.8515625" style="8" customWidth="1"/>
    <col min="12" max="12" width="13.57421875" style="8" customWidth="1"/>
    <col min="13" max="13" width="0.85546875" style="8" customWidth="1"/>
    <col min="14" max="14" width="13.28125" style="8" customWidth="1"/>
    <col min="15" max="15" width="1.8515625" style="8" customWidth="1"/>
    <col min="16" max="16" width="12.421875" style="8" customWidth="1"/>
    <col min="17" max="18" width="16.57421875" style="8" bestFit="1" customWidth="1"/>
    <col min="19" max="16384" width="9.140625" style="8" customWidth="1"/>
  </cols>
  <sheetData>
    <row r="1" spans="2:16" s="1" customFormat="1" ht="18.75">
      <c r="B1" s="2" t="s">
        <v>0</v>
      </c>
      <c r="C1" s="3"/>
      <c r="D1" s="3"/>
      <c r="E1" s="3"/>
      <c r="F1" s="3"/>
      <c r="G1" s="3"/>
      <c r="H1" s="4" t="s">
        <v>1</v>
      </c>
      <c r="I1" s="5"/>
      <c r="J1" s="6"/>
      <c r="K1" s="7"/>
      <c r="N1" s="3"/>
      <c r="P1" s="3"/>
    </row>
    <row r="2" spans="2:16" ht="15.75">
      <c r="B2" s="9" t="s">
        <v>2</v>
      </c>
      <c r="C2" s="10"/>
      <c r="D2" s="10"/>
      <c r="E2" s="10"/>
      <c r="F2" s="10"/>
      <c r="G2" s="10"/>
      <c r="H2" s="10"/>
      <c r="I2" s="11"/>
      <c r="J2" s="12"/>
      <c r="K2" s="13"/>
      <c r="L2" s="12"/>
      <c r="N2" s="10"/>
      <c r="P2" s="10"/>
    </row>
    <row r="3" spans="2:16" ht="15.75">
      <c r="B3" s="10"/>
      <c r="C3" s="10"/>
      <c r="D3" s="10"/>
      <c r="E3" s="10"/>
      <c r="F3" s="10"/>
      <c r="G3" s="10"/>
      <c r="H3" s="10"/>
      <c r="I3" s="11"/>
      <c r="J3" s="12"/>
      <c r="K3" s="13"/>
      <c r="L3" s="12"/>
      <c r="N3" s="10"/>
      <c r="P3" s="10"/>
    </row>
    <row r="4" spans="2:16" ht="15.75">
      <c r="B4" s="14" t="s">
        <v>3</v>
      </c>
      <c r="C4" s="10"/>
      <c r="D4" s="10"/>
      <c r="E4" s="10"/>
      <c r="F4" s="10"/>
      <c r="G4" s="10"/>
      <c r="H4" s="10"/>
      <c r="I4" s="11"/>
      <c r="J4" s="12"/>
      <c r="K4" s="13"/>
      <c r="L4" s="12"/>
      <c r="N4" s="10"/>
      <c r="P4" s="10"/>
    </row>
    <row r="5" spans="2:16" ht="15.75">
      <c r="B5" s="15" t="s">
        <v>4</v>
      </c>
      <c r="C5" s="10"/>
      <c r="D5" s="10"/>
      <c r="E5" s="10"/>
      <c r="F5" s="10"/>
      <c r="G5" s="10"/>
      <c r="H5" s="10"/>
      <c r="I5" s="11"/>
      <c r="J5" s="12"/>
      <c r="K5" s="13"/>
      <c r="L5" s="12"/>
      <c r="N5" s="10"/>
      <c r="P5" s="10"/>
    </row>
    <row r="7" spans="2:18" ht="15.75">
      <c r="B7" s="16" t="s">
        <v>5</v>
      </c>
      <c r="C7" s="10"/>
      <c r="D7" s="10"/>
      <c r="E7" s="10"/>
      <c r="F7" s="10"/>
      <c r="G7" s="10"/>
      <c r="H7" s="10"/>
      <c r="I7" s="11"/>
      <c r="J7" s="12"/>
      <c r="K7" s="13"/>
      <c r="L7" s="12"/>
      <c r="N7" s="10"/>
      <c r="P7" s="10"/>
      <c r="Q7" s="17"/>
      <c r="R7" s="17"/>
    </row>
    <row r="8" spans="2:18" s="18" customFormat="1" ht="15.75">
      <c r="B8" s="16" t="s">
        <v>6</v>
      </c>
      <c r="C8" s="19"/>
      <c r="D8" s="19"/>
      <c r="E8" s="19"/>
      <c r="F8" s="19"/>
      <c r="G8" s="19"/>
      <c r="H8" s="20"/>
      <c r="I8" s="21"/>
      <c r="J8" s="21"/>
      <c r="K8" s="22"/>
      <c r="L8" s="20"/>
      <c r="M8" s="21"/>
      <c r="N8" s="21"/>
      <c r="Q8" s="23"/>
      <c r="R8" s="23"/>
    </row>
    <row r="9" spans="2:18" s="18" customFormat="1" ht="15">
      <c r="B9" s="19"/>
      <c r="C9" s="19"/>
      <c r="D9" s="19"/>
      <c r="E9" s="19"/>
      <c r="F9" s="19"/>
      <c r="G9" s="19"/>
      <c r="H9" s="24" t="s">
        <v>7</v>
      </c>
      <c r="I9" s="25"/>
      <c r="J9" s="25"/>
      <c r="K9" s="22"/>
      <c r="L9" s="24" t="s">
        <v>8</v>
      </c>
      <c r="M9" s="25"/>
      <c r="N9" s="25"/>
      <c r="Q9" s="23"/>
      <c r="R9" s="23"/>
    </row>
    <row r="10" spans="2:18" s="18" customFormat="1" ht="15">
      <c r="B10" s="19"/>
      <c r="C10" s="19"/>
      <c r="D10" s="19"/>
      <c r="E10" s="19"/>
      <c r="F10" s="19"/>
      <c r="G10" s="19"/>
      <c r="H10" s="26" t="s">
        <v>9</v>
      </c>
      <c r="I10" s="27"/>
      <c r="J10" s="24"/>
      <c r="K10" s="28"/>
      <c r="L10" s="26" t="str">
        <f>H10</f>
        <v>30 June</v>
      </c>
      <c r="M10" s="27"/>
      <c r="N10" s="24"/>
      <c r="Q10" s="29"/>
      <c r="R10" s="29"/>
    </row>
    <row r="11" spans="2:18" s="18" customFormat="1" ht="15">
      <c r="B11" s="19"/>
      <c r="C11" s="19"/>
      <c r="D11" s="19"/>
      <c r="E11" s="19"/>
      <c r="F11" s="19"/>
      <c r="G11" s="19"/>
      <c r="H11" s="30" t="s">
        <v>10</v>
      </c>
      <c r="I11" s="31"/>
      <c r="J11" s="30" t="s">
        <v>11</v>
      </c>
      <c r="K11" s="31"/>
      <c r="L11" s="31" t="str">
        <f>H11</f>
        <v>2004</v>
      </c>
      <c r="M11" s="31"/>
      <c r="N11" s="31" t="str">
        <f>J11</f>
        <v>2003</v>
      </c>
      <c r="Q11" s="32"/>
      <c r="R11" s="32"/>
    </row>
    <row r="12" spans="2:18" s="18" customFormat="1" ht="15">
      <c r="B12" s="19"/>
      <c r="C12" s="19"/>
      <c r="D12" s="19"/>
      <c r="E12" s="19"/>
      <c r="F12" s="19"/>
      <c r="G12" s="19"/>
      <c r="H12" s="20" t="s">
        <v>12</v>
      </c>
      <c r="I12" s="33"/>
      <c r="J12" s="20" t="s">
        <v>12</v>
      </c>
      <c r="L12" s="34" t="s">
        <v>12</v>
      </c>
      <c r="N12" s="20" t="s">
        <v>12</v>
      </c>
      <c r="Q12" s="29"/>
      <c r="R12" s="29"/>
    </row>
    <row r="13" spans="2:18" s="18" customFormat="1" ht="7.5" customHeight="1">
      <c r="B13" s="19"/>
      <c r="C13" s="19"/>
      <c r="D13" s="19"/>
      <c r="E13" s="19"/>
      <c r="F13" s="19"/>
      <c r="G13" s="19"/>
      <c r="H13" s="33"/>
      <c r="I13" s="35"/>
      <c r="J13" s="33"/>
      <c r="K13" s="36"/>
      <c r="L13" s="36"/>
      <c r="M13" s="36"/>
      <c r="N13" s="33"/>
      <c r="O13" s="19"/>
      <c r="P13" s="19"/>
      <c r="Q13" s="37"/>
      <c r="R13" s="37"/>
    </row>
    <row r="14" spans="2:18" s="18" customFormat="1" ht="15.75" customHeight="1">
      <c r="B14" s="19" t="s">
        <v>13</v>
      </c>
      <c r="C14" s="19"/>
      <c r="D14" s="19"/>
      <c r="E14" s="19"/>
      <c r="F14" s="19"/>
      <c r="G14" s="19"/>
      <c r="H14" s="38">
        <f>ROUND('[1]PL'!BA7/1000,0)</f>
        <v>29307</v>
      </c>
      <c r="I14" s="38"/>
      <c r="J14" s="38">
        <v>13179</v>
      </c>
      <c r="K14" s="39"/>
      <c r="L14" s="38">
        <f>ROUND('[1]PL'!S7/1000,0)</f>
        <v>99709</v>
      </c>
      <c r="M14" s="39"/>
      <c r="N14" s="38">
        <v>75353</v>
      </c>
      <c r="Q14" s="38"/>
      <c r="R14" s="38"/>
    </row>
    <row r="15" spans="2:18" s="18" customFormat="1" ht="15.75" customHeight="1">
      <c r="B15" s="19" t="s">
        <v>14</v>
      </c>
      <c r="C15" s="19"/>
      <c r="D15" s="19"/>
      <c r="E15" s="19"/>
      <c r="F15" s="19"/>
      <c r="G15" s="19"/>
      <c r="H15" s="38">
        <f>-H14+H19-H16</f>
        <v>-40737</v>
      </c>
      <c r="I15" s="38"/>
      <c r="J15" s="38">
        <v>-12423</v>
      </c>
      <c r="K15" s="39"/>
      <c r="L15" s="38">
        <f>-L14+L19-L16</f>
        <v>-114051</v>
      </c>
      <c r="M15" s="39"/>
      <c r="N15" s="38">
        <f>-N14+N19-N16</f>
        <v>-71348</v>
      </c>
      <c r="Q15" s="38"/>
      <c r="R15" s="38"/>
    </row>
    <row r="16" spans="2:18" s="18" customFormat="1" ht="15.75" customHeight="1">
      <c r="B16" s="19" t="s">
        <v>15</v>
      </c>
      <c r="C16" s="19"/>
      <c r="D16" s="19"/>
      <c r="E16" s="19"/>
      <c r="F16" s="19"/>
      <c r="G16" s="19"/>
      <c r="H16" s="38">
        <f>ROUND('[1]PL'!BA9/1000,0)</f>
        <v>-512</v>
      </c>
      <c r="I16" s="40"/>
      <c r="J16" s="40">
        <v>-1156</v>
      </c>
      <c r="K16" s="41"/>
      <c r="L16" s="38">
        <f>ROUND('[1]PL'!S9/1000,0)</f>
        <v>0</v>
      </c>
      <c r="M16" s="41"/>
      <c r="N16" s="40">
        <v>1490</v>
      </c>
      <c r="O16" s="22"/>
      <c r="Q16" s="38"/>
      <c r="R16" s="38"/>
    </row>
    <row r="17" spans="2:18" s="18" customFormat="1" ht="3.75" customHeight="1">
      <c r="B17" s="19"/>
      <c r="C17" s="19"/>
      <c r="D17" s="19"/>
      <c r="E17" s="19"/>
      <c r="F17" s="19"/>
      <c r="G17" s="19"/>
      <c r="H17" s="42"/>
      <c r="I17" s="38"/>
      <c r="J17" s="42"/>
      <c r="K17" s="39"/>
      <c r="L17" s="43"/>
      <c r="M17" s="39"/>
      <c r="N17" s="42"/>
      <c r="Q17" s="38"/>
      <c r="R17" s="38"/>
    </row>
    <row r="18" spans="2:18" s="18" customFormat="1" ht="3.75" customHeight="1">
      <c r="B18" s="19"/>
      <c r="C18" s="19"/>
      <c r="D18" s="19"/>
      <c r="E18" s="19"/>
      <c r="F18" s="19"/>
      <c r="G18" s="19"/>
      <c r="H18" s="38"/>
      <c r="I18" s="38"/>
      <c r="J18" s="38"/>
      <c r="K18" s="39"/>
      <c r="L18" s="39"/>
      <c r="M18" s="39"/>
      <c r="N18" s="38"/>
      <c r="Q18" s="38"/>
      <c r="R18" s="38"/>
    </row>
    <row r="19" spans="2:18" s="18" customFormat="1" ht="15.75" customHeight="1">
      <c r="B19" s="19" t="s">
        <v>16</v>
      </c>
      <c r="C19" s="19"/>
      <c r="D19" s="19"/>
      <c r="E19" s="19"/>
      <c r="F19" s="19"/>
      <c r="G19" s="19"/>
      <c r="H19" s="38">
        <f>H23-H20</f>
        <v>-11942</v>
      </c>
      <c r="I19" s="33"/>
      <c r="J19" s="38">
        <v>-400</v>
      </c>
      <c r="L19" s="38">
        <f>L23-L20</f>
        <v>-14342</v>
      </c>
      <c r="N19" s="38">
        <f>N23-N20</f>
        <v>5495</v>
      </c>
      <c r="Q19" s="38"/>
      <c r="R19" s="38"/>
    </row>
    <row r="20" spans="2:18" s="18" customFormat="1" ht="15.75" customHeight="1">
      <c r="B20" s="19" t="s">
        <v>17</v>
      </c>
      <c r="C20" s="19"/>
      <c r="D20" s="19"/>
      <c r="E20" s="19"/>
      <c r="F20" s="19"/>
      <c r="G20" s="19"/>
      <c r="H20" s="38">
        <f>ROUND(-'[1]PL'!BA14/1000,0)</f>
        <v>-1675</v>
      </c>
      <c r="I20" s="40"/>
      <c r="J20" s="40">
        <v>-1501</v>
      </c>
      <c r="K20" s="41"/>
      <c r="L20" s="39">
        <f>ROUND(-'[1]PL'!S14/1000,0)</f>
        <v>-5135</v>
      </c>
      <c r="M20" s="41"/>
      <c r="N20" s="40">
        <v>-4674</v>
      </c>
      <c r="Q20" s="38"/>
      <c r="R20" s="38"/>
    </row>
    <row r="21" spans="2:18" s="18" customFormat="1" ht="3.75" customHeight="1">
      <c r="B21" s="19"/>
      <c r="C21" s="19"/>
      <c r="D21" s="19"/>
      <c r="E21" s="19"/>
      <c r="F21" s="19"/>
      <c r="G21" s="19"/>
      <c r="H21" s="42"/>
      <c r="I21" s="40"/>
      <c r="J21" s="42"/>
      <c r="K21" s="39"/>
      <c r="L21" s="42"/>
      <c r="M21" s="39"/>
      <c r="N21" s="42"/>
      <c r="Q21" s="38"/>
      <c r="R21" s="38"/>
    </row>
    <row r="22" spans="2:18" s="18" customFormat="1" ht="3.75" customHeight="1">
      <c r="B22" s="19"/>
      <c r="C22" s="19"/>
      <c r="D22" s="19"/>
      <c r="E22" s="19"/>
      <c r="F22" s="19"/>
      <c r="G22" s="19"/>
      <c r="H22" s="40"/>
      <c r="I22" s="40"/>
      <c r="J22" s="40"/>
      <c r="K22" s="41"/>
      <c r="L22" s="40"/>
      <c r="M22" s="41"/>
      <c r="N22" s="40"/>
      <c r="Q22" s="38"/>
      <c r="R22" s="38"/>
    </row>
    <row r="23" spans="2:18" s="18" customFormat="1" ht="15.75" customHeight="1">
      <c r="B23" s="19" t="s">
        <v>18</v>
      </c>
      <c r="D23" s="19"/>
      <c r="E23" s="19"/>
      <c r="F23" s="19"/>
      <c r="G23" s="19"/>
      <c r="H23" s="38">
        <f>ROUND(('[1]PL'!BA22)/1000,0)</f>
        <v>-13617</v>
      </c>
      <c r="I23" s="40">
        <f>I19+I20</f>
        <v>0</v>
      </c>
      <c r="J23" s="40">
        <v>-1901</v>
      </c>
      <c r="K23" s="41"/>
      <c r="L23" s="38">
        <f>ROUND((+'[1]PL'!S22)/1000,0)</f>
        <v>-19477</v>
      </c>
      <c r="M23" s="40">
        <f>M19+M20</f>
        <v>0</v>
      </c>
      <c r="N23" s="40">
        <v>821</v>
      </c>
      <c r="Q23" s="38"/>
      <c r="R23" s="38"/>
    </row>
    <row r="24" spans="2:18" s="18" customFormat="1" ht="15.75" customHeight="1">
      <c r="B24" s="19" t="s">
        <v>19</v>
      </c>
      <c r="C24" s="19"/>
      <c r="D24" s="19"/>
      <c r="E24" s="19"/>
      <c r="F24" s="19"/>
      <c r="G24" s="19"/>
      <c r="H24" s="38">
        <f>ROUND('[1]PL'!BA24/1000,0)</f>
        <v>1220</v>
      </c>
      <c r="I24" s="40"/>
      <c r="J24" s="40">
        <v>-2327</v>
      </c>
      <c r="K24" s="41"/>
      <c r="L24" s="38">
        <f>ROUND('[1]PL'!S24/1000,0)</f>
        <v>642</v>
      </c>
      <c r="M24" s="41"/>
      <c r="N24" s="40">
        <v>-2885</v>
      </c>
      <c r="Q24" s="38"/>
      <c r="R24" s="38"/>
    </row>
    <row r="25" spans="2:18" s="18" customFormat="1" ht="3.75" customHeight="1">
      <c r="B25" s="19"/>
      <c r="C25" s="19"/>
      <c r="D25" s="19"/>
      <c r="E25" s="19"/>
      <c r="F25" s="19"/>
      <c r="G25" s="19"/>
      <c r="H25" s="42"/>
      <c r="I25" s="40"/>
      <c r="J25" s="42"/>
      <c r="K25" s="41"/>
      <c r="L25" s="43"/>
      <c r="M25" s="41"/>
      <c r="N25" s="42"/>
      <c r="Q25" s="38"/>
      <c r="R25" s="38"/>
    </row>
    <row r="26" spans="2:18" s="18" customFormat="1" ht="3.75" customHeight="1">
      <c r="B26" s="19"/>
      <c r="C26" s="19"/>
      <c r="D26" s="19"/>
      <c r="E26" s="19"/>
      <c r="F26" s="19"/>
      <c r="G26" s="19"/>
      <c r="H26" s="38"/>
      <c r="I26" s="40"/>
      <c r="J26" s="38"/>
      <c r="K26" s="41"/>
      <c r="L26" s="39"/>
      <c r="M26" s="41"/>
      <c r="N26" s="38"/>
      <c r="Q26" s="38"/>
      <c r="R26" s="38"/>
    </row>
    <row r="27" spans="2:18" s="18" customFormat="1" ht="15.75" customHeight="1">
      <c r="B27" s="19" t="s">
        <v>20</v>
      </c>
      <c r="C27" s="19"/>
      <c r="D27" s="19"/>
      <c r="E27" s="19"/>
      <c r="F27" s="19"/>
      <c r="G27" s="19"/>
      <c r="H27" s="39">
        <f>SUM(H23:H25)</f>
        <v>-12397</v>
      </c>
      <c r="I27" s="40"/>
      <c r="J27" s="39">
        <f>SUM(J23:J25)</f>
        <v>-4228</v>
      </c>
      <c r="K27" s="41"/>
      <c r="L27" s="39">
        <f>SUM(L23:L25)</f>
        <v>-18835</v>
      </c>
      <c r="M27" s="41"/>
      <c r="N27" s="39">
        <f>SUM(N23:N25)</f>
        <v>-2064</v>
      </c>
      <c r="Q27" s="39"/>
      <c r="R27" s="39"/>
    </row>
    <row r="28" spans="2:18" s="18" customFormat="1" ht="15" customHeight="1" hidden="1">
      <c r="B28" s="19" t="s">
        <v>21</v>
      </c>
      <c r="C28" s="19"/>
      <c r="D28" s="19"/>
      <c r="E28" s="19"/>
      <c r="F28" s="19"/>
      <c r="G28" s="19"/>
      <c r="H28" s="38">
        <v>0</v>
      </c>
      <c r="I28" s="40"/>
      <c r="J28" s="38">
        <v>0</v>
      </c>
      <c r="K28" s="41"/>
      <c r="L28" s="39">
        <v>0</v>
      </c>
      <c r="M28" s="41"/>
      <c r="N28" s="38">
        <v>0</v>
      </c>
      <c r="Q28" s="38"/>
      <c r="R28" s="38"/>
    </row>
    <row r="29" spans="2:18" s="18" customFormat="1" ht="15" customHeight="1" hidden="1">
      <c r="B29" s="19" t="s">
        <v>22</v>
      </c>
      <c r="C29" s="19"/>
      <c r="D29" s="19"/>
      <c r="E29" s="19"/>
      <c r="F29" s="19"/>
      <c r="G29" s="19"/>
      <c r="H29" s="38">
        <v>0</v>
      </c>
      <c r="I29" s="40"/>
      <c r="J29" s="38">
        <v>0</v>
      </c>
      <c r="K29" s="41"/>
      <c r="L29" s="39">
        <v>0</v>
      </c>
      <c r="M29" s="41"/>
      <c r="N29" s="38">
        <v>0</v>
      </c>
      <c r="Q29" s="38"/>
      <c r="R29" s="38"/>
    </row>
    <row r="30" spans="2:18" s="18" customFormat="1" ht="17.25" customHeight="1">
      <c r="B30" s="19" t="s">
        <v>23</v>
      </c>
      <c r="C30" s="19"/>
      <c r="D30" s="19"/>
      <c r="E30" s="19"/>
      <c r="F30" s="19"/>
      <c r="G30" s="19"/>
      <c r="H30" s="38">
        <f>-ROUND('[1]PL'!BA28/1000,0)</f>
        <v>0</v>
      </c>
      <c r="I30" s="40"/>
      <c r="J30" s="38">
        <v>0</v>
      </c>
      <c r="K30" s="41"/>
      <c r="L30" s="38">
        <f>-ROUND('[1]PL'!S28/1000,0)</f>
        <v>0</v>
      </c>
      <c r="M30" s="41"/>
      <c r="N30" s="38">
        <v>0</v>
      </c>
      <c r="Q30" s="38"/>
      <c r="R30" s="38"/>
    </row>
    <row r="31" spans="2:18" s="18" customFormat="1" ht="3.75" customHeight="1">
      <c r="B31" s="19"/>
      <c r="C31" s="19"/>
      <c r="D31" s="19"/>
      <c r="E31" s="19"/>
      <c r="F31" s="19"/>
      <c r="G31" s="19"/>
      <c r="H31" s="42"/>
      <c r="I31" s="40"/>
      <c r="J31" s="42"/>
      <c r="K31" s="41"/>
      <c r="L31" s="43"/>
      <c r="M31" s="41"/>
      <c r="N31" s="42"/>
      <c r="Q31" s="38"/>
      <c r="R31" s="38"/>
    </row>
    <row r="32" spans="2:18" s="18" customFormat="1" ht="3.75" customHeight="1">
      <c r="B32" s="19"/>
      <c r="C32" s="19"/>
      <c r="D32" s="19"/>
      <c r="E32" s="19"/>
      <c r="F32" s="19"/>
      <c r="G32" s="19"/>
      <c r="H32" s="38"/>
      <c r="I32" s="40"/>
      <c r="J32" s="38"/>
      <c r="K32" s="41"/>
      <c r="L32" s="39"/>
      <c r="M32" s="41"/>
      <c r="N32" s="38"/>
      <c r="Q32" s="38"/>
      <c r="R32" s="38"/>
    </row>
    <row r="33" spans="2:18" s="18" customFormat="1" ht="18.75" customHeight="1" thickBot="1">
      <c r="B33" s="19" t="s">
        <v>24</v>
      </c>
      <c r="C33" s="19"/>
      <c r="D33" s="19"/>
      <c r="E33" s="19"/>
      <c r="F33" s="19"/>
      <c r="G33" s="19"/>
      <c r="H33" s="44">
        <f>SUM(H27:H30)</f>
        <v>-12397</v>
      </c>
      <c r="I33" s="40"/>
      <c r="J33" s="44">
        <f>SUM(J27:J30)</f>
        <v>-4228</v>
      </c>
      <c r="K33" s="39"/>
      <c r="L33" s="44">
        <f>SUM(L27:L30)</f>
        <v>-18835</v>
      </c>
      <c r="M33" s="39"/>
      <c r="N33" s="44">
        <f>SUM(N27:N30)</f>
        <v>-2064</v>
      </c>
      <c r="Q33" s="39"/>
      <c r="R33" s="39"/>
    </row>
    <row r="34" spans="2:18" s="18" customFormat="1" ht="7.5" customHeight="1" thickTop="1">
      <c r="B34" s="19"/>
      <c r="C34" s="19"/>
      <c r="D34" s="19"/>
      <c r="E34" s="19"/>
      <c r="F34" s="19"/>
      <c r="G34" s="19"/>
      <c r="H34" s="40"/>
      <c r="I34" s="40"/>
      <c r="J34" s="40"/>
      <c r="K34" s="41"/>
      <c r="L34" s="41"/>
      <c r="M34" s="41"/>
      <c r="N34" s="40"/>
      <c r="Q34" s="38"/>
      <c r="R34" s="38"/>
    </row>
    <row r="35" spans="2:18" s="18" customFormat="1" ht="15.75" customHeight="1">
      <c r="B35" s="19" t="s">
        <v>25</v>
      </c>
      <c r="C35" s="19"/>
      <c r="D35" s="19"/>
      <c r="E35" s="19"/>
      <c r="F35" s="19"/>
      <c r="G35" s="19"/>
      <c r="H35" s="33"/>
      <c r="I35" s="33"/>
      <c r="J35" s="33"/>
      <c r="K35" s="41"/>
      <c r="L35" s="33"/>
      <c r="M35" s="45"/>
      <c r="N35" s="33"/>
      <c r="O35" s="22"/>
      <c r="Q35" s="37"/>
      <c r="R35" s="37"/>
    </row>
    <row r="36" spans="3:14" s="18" customFormat="1" ht="15.75" customHeight="1" thickBot="1">
      <c r="C36" s="19" t="s">
        <v>26</v>
      </c>
      <c r="D36" s="19"/>
      <c r="E36" s="19"/>
      <c r="F36" s="19"/>
      <c r="G36" s="19"/>
      <c r="H36" s="182">
        <f>'[1]EPS'!H76*100</f>
        <v>-6.338307407369155</v>
      </c>
      <c r="I36" s="183"/>
      <c r="J36" s="182">
        <v>-2.21</v>
      </c>
      <c r="K36" s="184"/>
      <c r="L36" s="182">
        <f>'[1]EPS'!E76*100</f>
        <v>-9.687227700257493</v>
      </c>
      <c r="M36" s="185"/>
      <c r="N36" s="182">
        <v>-1.08</v>
      </c>
    </row>
    <row r="37" spans="2:14" s="18" customFormat="1" ht="7.5" customHeight="1" thickTop="1">
      <c r="B37" s="19"/>
      <c r="C37" s="19"/>
      <c r="D37" s="19"/>
      <c r="E37" s="19"/>
      <c r="F37" s="19"/>
      <c r="G37" s="19"/>
      <c r="H37" s="47"/>
      <c r="I37" s="29"/>
      <c r="J37" s="47"/>
      <c r="L37" s="47"/>
      <c r="M37" s="37"/>
      <c r="N37" s="47"/>
    </row>
    <row r="38" spans="3:14" s="18" customFormat="1" ht="15.75" customHeight="1" hidden="1">
      <c r="C38" s="19" t="s">
        <v>27</v>
      </c>
      <c r="D38" s="19"/>
      <c r="E38" s="19"/>
      <c r="F38" s="19"/>
      <c r="G38" s="19"/>
      <c r="H38" s="46">
        <f>'[1]EPS'!H81*100</f>
        <v>-5.494981893665893</v>
      </c>
      <c r="I38" s="20"/>
      <c r="J38" s="46">
        <v>0.35</v>
      </c>
      <c r="L38" s="46">
        <f>'[1]EPS'!E81*100</f>
        <v>-7.862461461527443</v>
      </c>
      <c r="M38" s="37"/>
      <c r="N38" s="46">
        <v>0.35</v>
      </c>
    </row>
    <row r="39" spans="2:15" s="37" customFormat="1" ht="7.5" customHeight="1">
      <c r="B39" s="48"/>
      <c r="C39" s="48"/>
      <c r="D39" s="49"/>
      <c r="E39" s="49"/>
      <c r="F39" s="49"/>
      <c r="G39" s="50"/>
      <c r="H39" s="50"/>
      <c r="I39" s="50"/>
      <c r="J39" s="50"/>
      <c r="K39" s="50"/>
      <c r="L39" s="50"/>
      <c r="M39" s="50"/>
      <c r="N39" s="50"/>
      <c r="O39" s="50"/>
    </row>
    <row r="40" spans="3:14" s="18" customFormat="1" ht="15.75" customHeight="1" hidden="1" thickBot="1">
      <c r="C40" s="19" t="s">
        <v>27</v>
      </c>
      <c r="D40" s="19"/>
      <c r="E40" s="19"/>
      <c r="F40" s="19"/>
      <c r="G40" s="19"/>
      <c r="H40" s="46">
        <f>'[1]EPS'!H81*100</f>
        <v>-5.494981893665893</v>
      </c>
      <c r="I40" s="20"/>
      <c r="J40" s="46">
        <v>0.66</v>
      </c>
      <c r="L40" s="46">
        <f>'[1]EPS'!E81*100</f>
        <v>-7.862461461527443</v>
      </c>
      <c r="M40" s="37"/>
      <c r="N40" s="46">
        <v>1.01</v>
      </c>
    </row>
    <row r="41" s="17" customFormat="1" ht="15.75"/>
    <row r="42" spans="2:16" ht="15.75">
      <c r="B42" s="10"/>
      <c r="D42" s="10"/>
      <c r="E42" s="10"/>
      <c r="F42" s="10"/>
      <c r="G42" s="10"/>
      <c r="H42" s="51"/>
      <c r="I42" s="11"/>
      <c r="J42" s="52"/>
      <c r="K42" s="53"/>
      <c r="L42" s="54"/>
      <c r="N42" s="10"/>
      <c r="O42" s="53"/>
      <c r="P42" s="54"/>
    </row>
    <row r="43" spans="2:16" ht="15.75">
      <c r="B43" s="10"/>
      <c r="D43" s="10"/>
      <c r="E43" s="10"/>
      <c r="F43" s="10"/>
      <c r="G43" s="10"/>
      <c r="H43" s="51"/>
      <c r="I43" s="11"/>
      <c r="J43" s="52"/>
      <c r="K43" s="53"/>
      <c r="L43" s="54"/>
      <c r="N43" s="10"/>
      <c r="O43" s="53"/>
      <c r="P43" s="54"/>
    </row>
    <row r="44" s="17" customFormat="1" ht="15.75"/>
  </sheetData>
  <printOptions/>
  <pageMargins left="0.46" right="0.44" top="0.56" bottom="1" header="0.5" footer="0.5"/>
  <pageSetup fitToHeight="1" fitToWidth="1"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M63"/>
  <sheetViews>
    <sheetView workbookViewId="0" topLeftCell="A41">
      <selection activeCell="N53" sqref="N53"/>
    </sheetView>
  </sheetViews>
  <sheetFormatPr defaultColWidth="9.140625" defaultRowHeight="12.75"/>
  <cols>
    <col min="1" max="1" width="1.1484375" style="8" customWidth="1"/>
    <col min="2" max="3" width="3.140625" style="8" customWidth="1"/>
    <col min="4" max="4" width="3.7109375" style="8" customWidth="1"/>
    <col min="5" max="5" width="17.00390625" style="8" customWidth="1"/>
    <col min="6" max="6" width="13.140625" style="8" customWidth="1"/>
    <col min="7" max="7" width="3.00390625" style="8" customWidth="1"/>
    <col min="8" max="8" width="13.28125" style="8" customWidth="1"/>
    <col min="9" max="9" width="0.85546875" style="8" customWidth="1"/>
    <col min="10" max="10" width="13.57421875" style="8" customWidth="1"/>
    <col min="11" max="11" width="1.8515625" style="8" customWidth="1"/>
    <col min="12" max="12" width="13.57421875" style="8" customWidth="1"/>
    <col min="13" max="13" width="3.00390625" style="8" customWidth="1"/>
    <col min="14" max="15" width="16.57421875" style="8" bestFit="1" customWidth="1"/>
    <col min="16" max="16384" width="9.140625" style="8" customWidth="1"/>
  </cols>
  <sheetData>
    <row r="1" spans="2:12" s="1" customFormat="1" ht="18.75">
      <c r="B1" s="2" t="str">
        <f>'[1]PL-KLSE'!B1</f>
        <v>Tanah Emas Corporation Berhad</v>
      </c>
      <c r="C1" s="3"/>
      <c r="D1" s="3"/>
      <c r="E1" s="3"/>
      <c r="F1" s="3"/>
      <c r="G1" s="3"/>
      <c r="H1" s="4" t="s">
        <v>1</v>
      </c>
      <c r="I1" s="5"/>
      <c r="J1" s="6"/>
      <c r="K1" s="7"/>
      <c r="L1" s="6"/>
    </row>
    <row r="2" spans="2:12" ht="15.75">
      <c r="B2" s="10" t="str">
        <f>'[1]PL-KLSE'!B2</f>
        <v>(Incorporated in Malaysia)</v>
      </c>
      <c r="C2" s="10"/>
      <c r="D2" s="10"/>
      <c r="E2" s="10"/>
      <c r="F2" s="10"/>
      <c r="G2" s="10"/>
      <c r="H2" s="10"/>
      <c r="I2" s="11"/>
      <c r="J2" s="12"/>
      <c r="K2" s="13"/>
      <c r="L2" s="12"/>
    </row>
    <row r="3" spans="2:12" ht="15.75">
      <c r="B3" s="10"/>
      <c r="C3" s="10"/>
      <c r="D3" s="10"/>
      <c r="E3" s="10"/>
      <c r="F3" s="10"/>
      <c r="G3" s="10"/>
      <c r="H3" s="10"/>
      <c r="I3" s="11"/>
      <c r="J3" s="12"/>
      <c r="K3" s="13"/>
      <c r="L3" s="12"/>
    </row>
    <row r="4" spans="2:12" ht="15.75">
      <c r="B4" s="14" t="str">
        <f>'[1]PL-KLSE'!B4</f>
        <v>Interim Report for the 4th Quarter Ended 30 June 2004</v>
      </c>
      <c r="C4" s="10"/>
      <c r="D4" s="10"/>
      <c r="E4" s="10"/>
      <c r="F4" s="10"/>
      <c r="G4" s="10"/>
      <c r="H4" s="10"/>
      <c r="I4" s="11"/>
      <c r="J4" s="12"/>
      <c r="K4" s="13"/>
      <c r="L4" s="12"/>
    </row>
    <row r="5" spans="2:12" ht="15.75">
      <c r="B5" s="55" t="str">
        <f>'[1]PL-KLSE'!B5</f>
        <v>(The figures have not been audited)</v>
      </c>
      <c r="C5" s="10"/>
      <c r="D5" s="10"/>
      <c r="E5" s="10"/>
      <c r="F5" s="10"/>
      <c r="G5" s="10"/>
      <c r="H5" s="10"/>
      <c r="I5" s="11"/>
      <c r="J5" s="12"/>
      <c r="K5" s="13"/>
      <c r="L5" s="12"/>
    </row>
    <row r="6" spans="2:12" ht="15.75">
      <c r="B6" s="10"/>
      <c r="C6" s="10"/>
      <c r="D6" s="10"/>
      <c r="E6" s="10"/>
      <c r="F6" s="10"/>
      <c r="G6" s="10"/>
      <c r="H6" s="10"/>
      <c r="I6" s="11"/>
      <c r="J6" s="12"/>
      <c r="K6" s="13"/>
      <c r="L6" s="12"/>
    </row>
    <row r="8" spans="2:13" ht="15.75">
      <c r="B8" s="16" t="s">
        <v>28</v>
      </c>
      <c r="C8" s="10"/>
      <c r="D8" s="10"/>
      <c r="E8" s="10"/>
      <c r="F8" s="10"/>
      <c r="G8" s="10"/>
      <c r="H8" s="10"/>
      <c r="I8" s="11"/>
      <c r="J8" s="12"/>
      <c r="L8" s="10"/>
      <c r="M8" s="10"/>
    </row>
    <row r="9" spans="2:13" s="18" customFormat="1" ht="15">
      <c r="B9" s="56"/>
      <c r="C9" s="19"/>
      <c r="D9" s="19"/>
      <c r="E9" s="19"/>
      <c r="F9" s="19"/>
      <c r="G9" s="19"/>
      <c r="H9" s="19"/>
      <c r="I9" s="34"/>
      <c r="J9" s="57"/>
      <c r="L9" s="19"/>
      <c r="M9" s="19"/>
    </row>
    <row r="10" spans="2:13" s="18" customFormat="1" ht="15">
      <c r="B10" s="19"/>
      <c r="C10" s="19"/>
      <c r="D10" s="19"/>
      <c r="E10" s="19"/>
      <c r="F10" s="19"/>
      <c r="G10" s="19"/>
      <c r="H10" s="19"/>
      <c r="I10" s="34"/>
      <c r="J10" s="58" t="s">
        <v>29</v>
      </c>
      <c r="K10" s="28"/>
      <c r="L10" s="58" t="s">
        <v>29</v>
      </c>
      <c r="M10" s="19"/>
    </row>
    <row r="11" spans="2:12" s="18" customFormat="1" ht="15">
      <c r="B11" s="19"/>
      <c r="C11" s="19"/>
      <c r="D11" s="19"/>
      <c r="E11" s="19"/>
      <c r="F11" s="19"/>
      <c r="G11" s="19"/>
      <c r="H11" s="19"/>
      <c r="I11" s="34"/>
      <c r="J11" s="30" t="s">
        <v>30</v>
      </c>
      <c r="K11" s="28"/>
      <c r="L11" s="30" t="s">
        <v>31</v>
      </c>
    </row>
    <row r="12" spans="2:12" s="18" customFormat="1" ht="15">
      <c r="B12" s="19"/>
      <c r="C12" s="19"/>
      <c r="D12" s="19"/>
      <c r="E12" s="19"/>
      <c r="F12" s="19"/>
      <c r="G12" s="19"/>
      <c r="H12" s="19"/>
      <c r="I12" s="34"/>
      <c r="J12" s="31"/>
      <c r="K12" s="28"/>
      <c r="L12" s="31" t="s">
        <v>32</v>
      </c>
    </row>
    <row r="13" spans="2:13" s="18" customFormat="1" ht="15">
      <c r="B13" s="19"/>
      <c r="C13" s="19"/>
      <c r="D13" s="19"/>
      <c r="E13" s="19"/>
      <c r="F13" s="19"/>
      <c r="G13" s="19"/>
      <c r="H13" s="34"/>
      <c r="J13" s="20" t="s">
        <v>12</v>
      </c>
      <c r="L13" s="34" t="s">
        <v>12</v>
      </c>
      <c r="M13" s="19"/>
    </row>
    <row r="14" spans="2:12" s="18" customFormat="1" ht="15">
      <c r="B14" s="56" t="s">
        <v>33</v>
      </c>
      <c r="C14" s="19"/>
      <c r="D14" s="19"/>
      <c r="E14" s="19"/>
      <c r="F14" s="19"/>
      <c r="G14" s="19"/>
      <c r="H14" s="34"/>
      <c r="J14" s="33"/>
      <c r="K14" s="36"/>
      <c r="L14" s="36"/>
    </row>
    <row r="15" spans="2:12" s="18" customFormat="1" ht="6" customHeight="1">
      <c r="B15" s="56"/>
      <c r="C15" s="19"/>
      <c r="D15" s="19"/>
      <c r="E15" s="19"/>
      <c r="F15" s="19"/>
      <c r="G15" s="19"/>
      <c r="H15" s="34"/>
      <c r="J15" s="33"/>
      <c r="K15" s="36"/>
      <c r="L15" s="36"/>
    </row>
    <row r="16" spans="2:12" s="18" customFormat="1" ht="15">
      <c r="B16" s="19" t="s">
        <v>34</v>
      </c>
      <c r="C16" s="19"/>
      <c r="D16" s="19"/>
      <c r="E16" s="19"/>
      <c r="F16" s="19"/>
      <c r="G16" s="19"/>
      <c r="H16" s="59"/>
      <c r="J16" s="40">
        <f>ROUND('[1]BS'!U11/1000,0)</f>
        <v>196880</v>
      </c>
      <c r="K16" s="41"/>
      <c r="L16" s="41">
        <v>203801</v>
      </c>
    </row>
    <row r="17" spans="2:12" s="18" customFormat="1" ht="6.75" customHeight="1">
      <c r="B17" s="56"/>
      <c r="C17" s="19"/>
      <c r="D17" s="19"/>
      <c r="E17" s="19"/>
      <c r="F17" s="19"/>
      <c r="G17" s="19"/>
      <c r="H17" s="34"/>
      <c r="J17" s="33"/>
      <c r="K17" s="36"/>
      <c r="L17" s="36"/>
    </row>
    <row r="18" spans="2:12" s="18" customFormat="1" ht="15">
      <c r="B18" s="18" t="s">
        <v>35</v>
      </c>
      <c r="C18" s="19"/>
      <c r="D18" s="19"/>
      <c r="E18" s="19"/>
      <c r="F18" s="19"/>
      <c r="G18" s="19"/>
      <c r="H18" s="59"/>
      <c r="J18" s="40">
        <f>ROUND('[1]BS'!U17/1000,0)</f>
        <v>46556</v>
      </c>
      <c r="K18" s="41"/>
      <c r="L18" s="41">
        <v>42143</v>
      </c>
    </row>
    <row r="19" spans="2:12" s="18" customFormat="1" ht="6" customHeight="1">
      <c r="B19" s="56"/>
      <c r="C19" s="19"/>
      <c r="D19" s="19"/>
      <c r="E19" s="19"/>
      <c r="F19" s="19"/>
      <c r="G19" s="19"/>
      <c r="H19" s="34"/>
      <c r="J19" s="33"/>
      <c r="K19" s="36"/>
      <c r="L19" s="36"/>
    </row>
    <row r="20" spans="2:12" s="18" customFormat="1" ht="15">
      <c r="B20" s="19" t="s">
        <v>36</v>
      </c>
      <c r="C20" s="19"/>
      <c r="D20" s="19"/>
      <c r="E20" s="19"/>
      <c r="F20" s="19"/>
      <c r="G20" s="19"/>
      <c r="H20" s="60"/>
      <c r="I20" s="34"/>
      <c r="J20" s="38"/>
      <c r="K20" s="41"/>
      <c r="L20" s="41"/>
    </row>
    <row r="21" spans="2:12" s="18" customFormat="1" ht="4.5" customHeight="1">
      <c r="B21" s="19"/>
      <c r="C21" s="19"/>
      <c r="D21" s="19"/>
      <c r="E21" s="19"/>
      <c r="F21" s="19"/>
      <c r="G21" s="19"/>
      <c r="H21" s="60"/>
      <c r="I21" s="34"/>
      <c r="J21" s="61"/>
      <c r="K21" s="41"/>
      <c r="L21" s="62"/>
    </row>
    <row r="22" spans="3:12" s="18" customFormat="1" ht="15">
      <c r="C22" s="18" t="s">
        <v>37</v>
      </c>
      <c r="D22" s="19"/>
      <c r="E22" s="19"/>
      <c r="F22" s="19"/>
      <c r="G22" s="19"/>
      <c r="H22" s="59"/>
      <c r="J22" s="63">
        <f>ROUND('[1]BS'!U22/1000,0)</f>
        <v>8144</v>
      </c>
      <c r="K22" s="41"/>
      <c r="L22" s="64">
        <v>5718</v>
      </c>
    </row>
    <row r="23" spans="3:12" s="18" customFormat="1" ht="15">
      <c r="C23" s="65" t="s">
        <v>38</v>
      </c>
      <c r="D23" s="19"/>
      <c r="E23" s="19"/>
      <c r="F23" s="19"/>
      <c r="G23" s="19"/>
      <c r="H23" s="60"/>
      <c r="I23" s="34"/>
      <c r="J23" s="63">
        <f>ROUND(('[1]BS'!U23+'[1]BS'!U24+'[1]BS'!U27)/1000,0)</f>
        <v>14046</v>
      </c>
      <c r="K23" s="41"/>
      <c r="L23" s="64">
        <v>11881</v>
      </c>
    </row>
    <row r="24" spans="3:12" s="18" customFormat="1" ht="15">
      <c r="C24" s="65" t="s">
        <v>39</v>
      </c>
      <c r="D24" s="19"/>
      <c r="E24" s="19"/>
      <c r="F24" s="19"/>
      <c r="G24" s="19"/>
      <c r="H24" s="60"/>
      <c r="I24" s="34"/>
      <c r="J24" s="63">
        <f>ROUND(('[1]BS'!U28+'[1]BS'!U29)/1000,0)</f>
        <v>1135</v>
      </c>
      <c r="K24" s="41"/>
      <c r="L24" s="64">
        <v>667</v>
      </c>
    </row>
    <row r="25" spans="2:12" s="18" customFormat="1" ht="4.5" customHeight="1">
      <c r="B25" s="19"/>
      <c r="C25" s="19"/>
      <c r="D25" s="19"/>
      <c r="E25" s="19"/>
      <c r="F25" s="19"/>
      <c r="G25" s="19"/>
      <c r="H25" s="60"/>
      <c r="I25" s="34"/>
      <c r="J25" s="66"/>
      <c r="K25" s="64"/>
      <c r="L25" s="67"/>
    </row>
    <row r="26" spans="2:12" s="18" customFormat="1" ht="15">
      <c r="B26" s="19"/>
      <c r="C26" s="19"/>
      <c r="D26" s="19"/>
      <c r="E26" s="19"/>
      <c r="F26" s="19"/>
      <c r="G26" s="19"/>
      <c r="H26" s="60"/>
      <c r="I26" s="34"/>
      <c r="J26" s="66">
        <f>SUM(J21:J25)</f>
        <v>23325</v>
      </c>
      <c r="K26" s="41"/>
      <c r="L26" s="68">
        <f>SUM(L21:L25)</f>
        <v>18266</v>
      </c>
    </row>
    <row r="27" spans="2:12" s="18" customFormat="1" ht="6" customHeight="1">
      <c r="B27" s="56"/>
      <c r="C27" s="19"/>
      <c r="D27" s="19"/>
      <c r="E27" s="19"/>
      <c r="F27" s="19"/>
      <c r="G27" s="19"/>
      <c r="H27" s="34"/>
      <c r="J27" s="33"/>
      <c r="K27" s="36"/>
      <c r="L27" s="36"/>
    </row>
    <row r="28" spans="2:12" s="18" customFormat="1" ht="15">
      <c r="B28" s="19" t="s">
        <v>40</v>
      </c>
      <c r="C28" s="19"/>
      <c r="D28" s="19"/>
      <c r="E28" s="19"/>
      <c r="F28" s="19"/>
      <c r="G28" s="19"/>
      <c r="H28" s="36"/>
      <c r="I28" s="34"/>
      <c r="J28" s="40"/>
      <c r="K28" s="41"/>
      <c r="L28" s="41"/>
    </row>
    <row r="29" spans="2:12" s="18" customFormat="1" ht="4.5" customHeight="1">
      <c r="B29" s="19"/>
      <c r="C29" s="19"/>
      <c r="D29" s="19"/>
      <c r="E29" s="19"/>
      <c r="F29" s="19"/>
      <c r="G29" s="19"/>
      <c r="H29" s="60"/>
      <c r="I29" s="34"/>
      <c r="J29" s="61"/>
      <c r="K29" s="41"/>
      <c r="L29" s="62"/>
    </row>
    <row r="30" spans="3:12" s="18" customFormat="1" ht="15">
      <c r="C30" s="19" t="s">
        <v>41</v>
      </c>
      <c r="D30" s="19"/>
      <c r="E30" s="19"/>
      <c r="F30" s="19"/>
      <c r="G30" s="19"/>
      <c r="H30" s="34"/>
      <c r="J30" s="63">
        <f>ROUND(('[1]BS'!U36+'[1]BS'!U37+'[1]BS'!U41-'[1]BS'!U26)/1000,0)+J62</f>
        <v>15947</v>
      </c>
      <c r="K30" s="41"/>
      <c r="L30" s="64">
        <v>13223</v>
      </c>
    </row>
    <row r="31" spans="3:12" s="18" customFormat="1" ht="15">
      <c r="C31" s="19" t="s">
        <v>42</v>
      </c>
      <c r="D31" s="19"/>
      <c r="E31" s="19"/>
      <c r="F31" s="19"/>
      <c r="G31" s="19"/>
      <c r="H31" s="34"/>
      <c r="J31" s="63">
        <f>ROUND(('[1]BS'!U35+'[1]BS'!U38)/1000,0)</f>
        <v>15906</v>
      </c>
      <c r="K31" s="41"/>
      <c r="L31" s="64">
        <v>17830</v>
      </c>
    </row>
    <row r="32" spans="3:12" s="18" customFormat="1" ht="15">
      <c r="C32" s="19" t="s">
        <v>43</v>
      </c>
      <c r="D32" s="19"/>
      <c r="E32" s="19"/>
      <c r="F32" s="19"/>
      <c r="G32" s="19"/>
      <c r="H32" s="60"/>
      <c r="I32" s="34"/>
      <c r="J32" s="63">
        <f>ROUND('[1]BS'!U42/1000,0)</f>
        <v>-421</v>
      </c>
      <c r="K32" s="41"/>
      <c r="L32" s="64">
        <v>245</v>
      </c>
    </row>
    <row r="33" spans="2:12" s="18" customFormat="1" ht="4.5" customHeight="1">
      <c r="B33" s="19"/>
      <c r="C33" s="19"/>
      <c r="D33" s="19"/>
      <c r="E33" s="19"/>
      <c r="F33" s="19"/>
      <c r="G33" s="19"/>
      <c r="H33" s="60"/>
      <c r="I33" s="34"/>
      <c r="J33" s="66"/>
      <c r="K33" s="41"/>
      <c r="L33" s="68"/>
    </row>
    <row r="34" spans="2:13" s="18" customFormat="1" ht="15">
      <c r="B34" s="19"/>
      <c r="C34" s="19"/>
      <c r="D34" s="19"/>
      <c r="E34" s="19"/>
      <c r="F34" s="19"/>
      <c r="G34" s="19"/>
      <c r="H34" s="60"/>
      <c r="I34" s="34"/>
      <c r="J34" s="66">
        <f>SUM(J29:J33)</f>
        <v>31432</v>
      </c>
      <c r="K34" s="41"/>
      <c r="L34" s="68">
        <f>SUM(L29:L33)</f>
        <v>31298</v>
      </c>
      <c r="M34" s="19"/>
    </row>
    <row r="35" spans="2:12" s="18" customFormat="1" ht="6" customHeight="1">
      <c r="B35" s="56"/>
      <c r="C35" s="19"/>
      <c r="D35" s="19"/>
      <c r="E35" s="19"/>
      <c r="F35" s="19"/>
      <c r="G35" s="19"/>
      <c r="H35" s="34"/>
      <c r="J35" s="36"/>
      <c r="K35" s="36"/>
      <c r="L35" s="36"/>
    </row>
    <row r="36" spans="2:12" s="18" customFormat="1" ht="16.5" customHeight="1">
      <c r="B36" s="19" t="s">
        <v>44</v>
      </c>
      <c r="C36" s="19"/>
      <c r="D36" s="19"/>
      <c r="E36" s="19"/>
      <c r="F36" s="19"/>
      <c r="G36" s="19"/>
      <c r="H36" s="34"/>
      <c r="J36" s="19">
        <f>+J26-J34</f>
        <v>-8107</v>
      </c>
      <c r="K36" s="19"/>
      <c r="L36" s="19">
        <f>+L26-L34</f>
        <v>-13032</v>
      </c>
    </row>
    <row r="37" spans="2:12" s="18" customFormat="1" ht="4.5" customHeight="1">
      <c r="B37" s="56"/>
      <c r="C37" s="19"/>
      <c r="D37" s="19"/>
      <c r="E37" s="19"/>
      <c r="F37" s="19"/>
      <c r="G37" s="19"/>
      <c r="H37" s="34"/>
      <c r="J37" s="186"/>
      <c r="K37" s="19"/>
      <c r="L37" s="186"/>
    </row>
    <row r="38" spans="2:12" s="18" customFormat="1" ht="15.75" thickBot="1">
      <c r="B38" s="19"/>
      <c r="C38" s="19"/>
      <c r="D38" s="19"/>
      <c r="E38" s="19"/>
      <c r="F38" s="19"/>
      <c r="G38" s="19"/>
      <c r="H38" s="34"/>
      <c r="J38" s="69">
        <f>J16+J18+J36</f>
        <v>235329</v>
      </c>
      <c r="K38" s="60"/>
      <c r="L38" s="69">
        <f>L16+L18+L36</f>
        <v>232912</v>
      </c>
    </row>
    <row r="39" spans="2:12" s="18" customFormat="1" ht="15.75" thickTop="1">
      <c r="B39" s="56"/>
      <c r="C39" s="19"/>
      <c r="D39" s="19"/>
      <c r="E39" s="19"/>
      <c r="F39" s="19"/>
      <c r="G39" s="19"/>
      <c r="H39" s="34"/>
      <c r="J39" s="36"/>
      <c r="K39" s="36"/>
      <c r="L39" s="36"/>
    </row>
    <row r="40" spans="2:12" s="18" customFormat="1" ht="15">
      <c r="B40" s="56" t="s">
        <v>45</v>
      </c>
      <c r="C40" s="19"/>
      <c r="D40" s="19"/>
      <c r="E40" s="19"/>
      <c r="F40" s="19"/>
      <c r="G40" s="19"/>
      <c r="H40" s="34"/>
      <c r="J40" s="33"/>
      <c r="K40" s="36"/>
      <c r="L40" s="36"/>
    </row>
    <row r="41" spans="2:12" s="18" customFormat="1" ht="6" customHeight="1">
      <c r="B41" s="56"/>
      <c r="C41" s="19"/>
      <c r="D41" s="19"/>
      <c r="E41" s="19"/>
      <c r="F41" s="19"/>
      <c r="G41" s="19"/>
      <c r="H41" s="34"/>
      <c r="J41" s="70"/>
      <c r="K41" s="36"/>
      <c r="L41" s="71"/>
    </row>
    <row r="42" spans="2:12" s="18" customFormat="1" ht="15">
      <c r="B42" s="19" t="s">
        <v>46</v>
      </c>
      <c r="C42" s="19"/>
      <c r="D42" s="19"/>
      <c r="E42" s="19"/>
      <c r="F42" s="19"/>
      <c r="G42" s="19"/>
      <c r="H42" s="34"/>
      <c r="J42" s="63">
        <f>ROUND('[1]BS'!U52/1000,0)</f>
        <v>195608</v>
      </c>
      <c r="K42" s="41"/>
      <c r="L42" s="64">
        <v>192661</v>
      </c>
    </row>
    <row r="43" spans="2:12" s="18" customFormat="1" ht="6" customHeight="1">
      <c r="B43" s="56"/>
      <c r="C43" s="19"/>
      <c r="D43" s="19"/>
      <c r="E43" s="19"/>
      <c r="F43" s="19"/>
      <c r="G43" s="19"/>
      <c r="H43" s="34"/>
      <c r="J43" s="72"/>
      <c r="K43" s="36"/>
      <c r="L43" s="73"/>
    </row>
    <row r="44" spans="2:13" s="18" customFormat="1" ht="15">
      <c r="B44" s="19" t="s">
        <v>47</v>
      </c>
      <c r="C44" s="19"/>
      <c r="D44" s="19"/>
      <c r="E44" s="19"/>
      <c r="F44" s="19"/>
      <c r="G44" s="19"/>
      <c r="H44" s="34"/>
      <c r="J44" s="63">
        <f>ROUND(('[1]BS'!U53+'[1]BS'!U54+'[1]BS'!U55+'[1]BS'!U56)/1000,0)</f>
        <v>-50718</v>
      </c>
      <c r="K44" s="41"/>
      <c r="L44" s="64">
        <v>-33247</v>
      </c>
      <c r="M44" s="19"/>
    </row>
    <row r="45" spans="2:12" s="18" customFormat="1" ht="6" customHeight="1">
      <c r="B45" s="19"/>
      <c r="C45" s="19"/>
      <c r="D45" s="19"/>
      <c r="E45" s="19"/>
      <c r="F45" s="19"/>
      <c r="G45" s="19"/>
      <c r="H45" s="36"/>
      <c r="I45" s="34"/>
      <c r="J45" s="66"/>
      <c r="K45" s="41"/>
      <c r="L45" s="68"/>
    </row>
    <row r="46" spans="2:12" s="18" customFormat="1" ht="15">
      <c r="B46" s="19" t="s">
        <v>48</v>
      </c>
      <c r="C46" s="19"/>
      <c r="D46" s="19"/>
      <c r="E46" s="19"/>
      <c r="F46" s="19"/>
      <c r="G46" s="19"/>
      <c r="H46" s="74"/>
      <c r="I46" s="34"/>
      <c r="J46" s="75">
        <f>J42+J44</f>
        <v>144890</v>
      </c>
      <c r="K46" s="41"/>
      <c r="L46" s="75">
        <f>L42+L44</f>
        <v>159414</v>
      </c>
    </row>
    <row r="47" spans="2:12" s="18" customFormat="1" ht="6" customHeight="1">
      <c r="B47" s="19"/>
      <c r="C47" s="19"/>
      <c r="D47" s="19"/>
      <c r="E47" s="19"/>
      <c r="F47" s="19"/>
      <c r="G47" s="19"/>
      <c r="H47" s="36"/>
      <c r="I47" s="34"/>
      <c r="J47" s="38"/>
      <c r="K47" s="39"/>
      <c r="L47" s="39"/>
    </row>
    <row r="48" spans="2:12" s="18" customFormat="1" ht="15">
      <c r="B48" s="19" t="s">
        <v>49</v>
      </c>
      <c r="C48" s="19"/>
      <c r="D48" s="19"/>
      <c r="E48" s="19"/>
      <c r="F48" s="19"/>
      <c r="G48" s="19"/>
      <c r="H48" s="36"/>
      <c r="I48" s="34"/>
      <c r="J48" s="40">
        <f>ROUND('[1]BS'!U59/1000,0)</f>
        <v>0</v>
      </c>
      <c r="K48" s="41"/>
      <c r="L48" s="40">
        <f>ROUND('[1]BS'!N59/1000,0)</f>
        <v>0</v>
      </c>
    </row>
    <row r="49" spans="2:12" s="18" customFormat="1" ht="6" customHeight="1">
      <c r="B49" s="56"/>
      <c r="C49" s="19"/>
      <c r="D49" s="19"/>
      <c r="E49" s="19"/>
      <c r="F49" s="19"/>
      <c r="G49" s="19"/>
      <c r="H49" s="34"/>
      <c r="J49" s="33"/>
      <c r="K49" s="36"/>
      <c r="L49" s="36"/>
    </row>
    <row r="50" spans="2:12" s="18" customFormat="1" ht="15">
      <c r="B50" s="19" t="s">
        <v>50</v>
      </c>
      <c r="C50" s="19"/>
      <c r="D50" s="19"/>
      <c r="E50" s="19"/>
      <c r="F50" s="19"/>
      <c r="G50" s="19"/>
      <c r="H50" s="34"/>
      <c r="J50" s="38"/>
      <c r="K50" s="41"/>
      <c r="L50" s="39"/>
    </row>
    <row r="51" spans="2:12" s="18" customFormat="1" ht="5.25" customHeight="1">
      <c r="B51" s="56"/>
      <c r="C51" s="19"/>
      <c r="D51" s="19"/>
      <c r="E51" s="19"/>
      <c r="F51" s="19"/>
      <c r="G51" s="19"/>
      <c r="H51" s="34"/>
      <c r="J51" s="33"/>
      <c r="K51" s="36"/>
      <c r="L51" s="36"/>
    </row>
    <row r="52" spans="2:12" s="18" customFormat="1" ht="15" customHeight="1">
      <c r="B52" s="56"/>
      <c r="C52" s="19" t="s">
        <v>51</v>
      </c>
      <c r="D52" s="19"/>
      <c r="E52" s="19"/>
      <c r="F52" s="19"/>
      <c r="G52" s="19"/>
      <c r="H52" s="34"/>
      <c r="J52" s="40">
        <f>ROUND(('[1]BS'!U60+'[1]BS'!U62)/1000,0)</f>
        <v>27265</v>
      </c>
      <c r="K52" s="36"/>
      <c r="L52" s="36">
        <v>10014</v>
      </c>
    </row>
    <row r="53" spans="2:12" s="18" customFormat="1" ht="15" customHeight="1">
      <c r="B53" s="56"/>
      <c r="C53" s="19" t="s">
        <v>52</v>
      </c>
      <c r="D53" s="19"/>
      <c r="E53" s="19"/>
      <c r="F53" s="19"/>
      <c r="G53" s="19"/>
      <c r="H53" s="34"/>
      <c r="J53" s="40">
        <f>ROUND('[1]BS'!U61/1000,0)</f>
        <v>38925</v>
      </c>
      <c r="K53" s="36"/>
      <c r="L53" s="36">
        <v>38094</v>
      </c>
    </row>
    <row r="54" spans="2:12" s="18" customFormat="1" ht="15" customHeight="1">
      <c r="B54" s="56"/>
      <c r="C54" s="19" t="s">
        <v>53</v>
      </c>
      <c r="D54" s="19"/>
      <c r="E54" s="19"/>
      <c r="F54" s="19"/>
      <c r="G54" s="19"/>
      <c r="H54" s="34"/>
      <c r="J54" s="40">
        <f>ROUND('[1]BS'!U63/1000,0)</f>
        <v>24249</v>
      </c>
      <c r="K54" s="36"/>
      <c r="L54" s="36">
        <v>25390</v>
      </c>
    </row>
    <row r="55" spans="2:12" s="18" customFormat="1" ht="15">
      <c r="B55" s="19"/>
      <c r="C55" s="19"/>
      <c r="D55" s="19"/>
      <c r="E55" s="19"/>
      <c r="F55" s="19"/>
      <c r="G55" s="19"/>
      <c r="H55" s="34"/>
      <c r="J55" s="40"/>
      <c r="K55" s="41"/>
      <c r="L55" s="41"/>
    </row>
    <row r="56" spans="2:12" s="18" customFormat="1" ht="4.5" customHeight="1">
      <c r="B56" s="56"/>
      <c r="C56" s="19"/>
      <c r="D56" s="19"/>
      <c r="E56" s="19"/>
      <c r="F56" s="19"/>
      <c r="G56" s="19"/>
      <c r="H56" s="34"/>
      <c r="J56" s="33"/>
      <c r="K56" s="36"/>
      <c r="L56" s="36"/>
    </row>
    <row r="57" spans="2:12" s="18" customFormat="1" ht="15.75" thickBot="1">
      <c r="B57" s="19"/>
      <c r="D57" s="19"/>
      <c r="E57" s="19"/>
      <c r="F57" s="19"/>
      <c r="G57" s="19"/>
      <c r="H57" s="60"/>
      <c r="I57" s="34"/>
      <c r="J57" s="76">
        <f>J46+J48+J52+J53+J54</f>
        <v>235329</v>
      </c>
      <c r="K57" s="41"/>
      <c r="L57" s="76">
        <f>L46+L48+L52+L53+L54</f>
        <v>232912</v>
      </c>
    </row>
    <row r="58" spans="2:12" s="18" customFormat="1" ht="15.75" thickTop="1">
      <c r="B58" s="19"/>
      <c r="D58" s="19"/>
      <c r="E58" s="19"/>
      <c r="F58" s="19"/>
      <c r="G58" s="19"/>
      <c r="H58" s="60"/>
      <c r="I58" s="34"/>
      <c r="J58" s="38"/>
      <c r="K58" s="41"/>
      <c r="L58" s="39"/>
    </row>
    <row r="59" spans="2:12" s="18" customFormat="1" ht="15">
      <c r="B59" s="19"/>
      <c r="D59" s="19"/>
      <c r="E59" s="19"/>
      <c r="F59" s="19"/>
      <c r="G59" s="19"/>
      <c r="H59" s="60"/>
      <c r="I59" s="34"/>
      <c r="J59" s="38"/>
      <c r="K59" s="41"/>
      <c r="L59" s="39"/>
    </row>
    <row r="60" spans="2:12" ht="15.75">
      <c r="B60" s="10"/>
      <c r="D60" s="10"/>
      <c r="E60" s="10"/>
      <c r="F60" s="10"/>
      <c r="G60" s="10"/>
      <c r="H60" s="51"/>
      <c r="I60" s="11"/>
      <c r="J60" s="52"/>
      <c r="K60" s="53"/>
      <c r="L60" s="54"/>
    </row>
    <row r="61" spans="2:12" ht="15.75">
      <c r="B61" s="10"/>
      <c r="D61" s="10"/>
      <c r="E61" s="10"/>
      <c r="F61" s="10"/>
      <c r="G61" s="10"/>
      <c r="H61" s="51"/>
      <c r="I61" s="11"/>
      <c r="J61" s="52"/>
      <c r="K61" s="53"/>
      <c r="L61" s="54"/>
    </row>
    <row r="62" spans="2:12" ht="15.75" hidden="1">
      <c r="B62" s="10"/>
      <c r="C62" s="10"/>
      <c r="D62" s="10"/>
      <c r="E62" s="10"/>
      <c r="F62" s="10"/>
      <c r="G62" s="10"/>
      <c r="H62" s="180" t="s">
        <v>193</v>
      </c>
      <c r="I62" s="11"/>
      <c r="J62" s="181">
        <v>0</v>
      </c>
      <c r="K62" s="53"/>
      <c r="L62" s="53" t="s">
        <v>194</v>
      </c>
    </row>
    <row r="63" ht="15.75" hidden="1">
      <c r="J63" s="180">
        <f>J38-J57</f>
        <v>0</v>
      </c>
    </row>
  </sheetData>
  <printOptions/>
  <pageMargins left="0.52" right="0.42" top="0.57" bottom="1" header="0.5" footer="0.5"/>
  <pageSetup fitToHeight="1" fitToWidth="1" horizontalDpi="600" verticalDpi="600" orientation="portrait"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51"/>
  <sheetViews>
    <sheetView workbookViewId="0" topLeftCell="A1">
      <selection activeCell="A49" sqref="A49"/>
    </sheetView>
  </sheetViews>
  <sheetFormatPr defaultColWidth="9.140625" defaultRowHeight="12.75"/>
  <cols>
    <col min="1" max="1" width="27.00390625" style="8" customWidth="1"/>
    <col min="2" max="2" width="0.85546875" style="8" customWidth="1"/>
    <col min="3" max="3" width="14.00390625" style="8" bestFit="1" customWidth="1"/>
    <col min="4" max="4" width="0.85546875" style="8" customWidth="1"/>
    <col min="5" max="5" width="12.7109375" style="8" customWidth="1"/>
    <col min="6" max="6" width="0.85546875" style="8" customWidth="1"/>
    <col min="7" max="7" width="12.7109375" style="8" customWidth="1"/>
    <col min="8" max="8" width="0.85546875" style="8" customWidth="1"/>
    <col min="9" max="9" width="12.7109375" style="8" customWidth="1"/>
    <col min="10" max="10" width="11.140625" style="8" customWidth="1"/>
    <col min="11" max="11" width="0.85546875" style="8" customWidth="1"/>
    <col min="12" max="127" width="11.140625" style="8" customWidth="1"/>
    <col min="128" max="16384" width="9.140625" style="8" customWidth="1"/>
  </cols>
  <sheetData>
    <row r="1" spans="1:6" ht="18.75">
      <c r="A1" s="77" t="s">
        <v>0</v>
      </c>
      <c r="E1" s="78"/>
      <c r="F1" s="8" t="s">
        <v>1</v>
      </c>
    </row>
    <row r="2" ht="12.75" customHeight="1">
      <c r="A2" s="8" t="s">
        <v>2</v>
      </c>
    </row>
    <row r="3" ht="11.25" customHeight="1"/>
    <row r="4" spans="1:9" ht="15.75">
      <c r="A4" s="79" t="s">
        <v>54</v>
      </c>
      <c r="I4" s="18"/>
    </row>
    <row r="5" spans="1:2" ht="15.75">
      <c r="A5" s="80" t="s">
        <v>3</v>
      </c>
      <c r="B5" s="80"/>
    </row>
    <row r="6" spans="1:2" ht="15.75">
      <c r="A6" s="81"/>
      <c r="B6" s="80"/>
    </row>
    <row r="7" s="82" customFormat="1" ht="5.25" customHeight="1"/>
    <row r="8" spans="1:9" s="82" customFormat="1" ht="18" customHeight="1">
      <c r="A8" s="83"/>
      <c r="B8" s="84"/>
      <c r="C8" s="83" t="s">
        <v>55</v>
      </c>
      <c r="D8" s="83"/>
      <c r="E8" s="83" t="s">
        <v>55</v>
      </c>
      <c r="F8" s="83"/>
      <c r="G8" s="83" t="s">
        <v>56</v>
      </c>
      <c r="H8" s="83"/>
      <c r="I8" s="83" t="s">
        <v>57</v>
      </c>
    </row>
    <row r="9" spans="1:9" s="85" customFormat="1" ht="18" customHeight="1">
      <c r="A9" s="8"/>
      <c r="B9" s="83"/>
      <c r="C9" s="84" t="s">
        <v>58</v>
      </c>
      <c r="D9" s="83"/>
      <c r="E9" s="83" t="s">
        <v>59</v>
      </c>
      <c r="F9" s="83"/>
      <c r="G9" s="83" t="s">
        <v>60</v>
      </c>
      <c r="H9" s="83"/>
      <c r="I9" s="83"/>
    </row>
    <row r="10" spans="3:9" ht="18" customHeight="1">
      <c r="C10" s="83" t="s">
        <v>12</v>
      </c>
      <c r="D10" s="83"/>
      <c r="E10" s="83" t="s">
        <v>12</v>
      </c>
      <c r="F10" s="83"/>
      <c r="G10" s="83" t="s">
        <v>12</v>
      </c>
      <c r="H10" s="83"/>
      <c r="I10" s="83" t="s">
        <v>12</v>
      </c>
    </row>
    <row r="11" spans="3:9" ht="18" customHeight="1">
      <c r="C11" s="83"/>
      <c r="D11" s="83"/>
      <c r="E11" s="83"/>
      <c r="F11" s="83"/>
      <c r="G11" s="83"/>
      <c r="H11" s="83"/>
      <c r="I11" s="83"/>
    </row>
    <row r="12" spans="1:9" ht="18" customHeight="1">
      <c r="A12" s="81" t="s">
        <v>6</v>
      </c>
      <c r="C12" s="82"/>
      <c r="D12" s="82"/>
      <c r="E12" s="82"/>
      <c r="F12" s="82"/>
      <c r="G12" s="82"/>
      <c r="H12" s="82"/>
      <c r="I12" s="82"/>
    </row>
    <row r="13" spans="1:9" ht="18" customHeight="1">
      <c r="A13" s="8" t="s">
        <v>61</v>
      </c>
      <c r="C13" s="53">
        <v>192661</v>
      </c>
      <c r="D13" s="53"/>
      <c r="E13" s="53">
        <v>2963</v>
      </c>
      <c r="F13" s="53"/>
      <c r="G13" s="53">
        <v>-36210</v>
      </c>
      <c r="H13" s="53"/>
      <c r="I13" s="53">
        <v>159414</v>
      </c>
    </row>
    <row r="14" spans="3:9" ht="6.75" customHeight="1">
      <c r="C14" s="53"/>
      <c r="D14" s="53"/>
      <c r="E14" s="53"/>
      <c r="F14" s="53"/>
      <c r="G14" s="53"/>
      <c r="H14" s="53"/>
      <c r="I14" s="53"/>
    </row>
    <row r="15" spans="1:9" ht="18" customHeight="1">
      <c r="A15" s="8" t="s">
        <v>62</v>
      </c>
      <c r="C15" s="53"/>
      <c r="D15" s="53"/>
      <c r="E15" s="53"/>
      <c r="F15" s="53"/>
      <c r="G15" s="53"/>
      <c r="H15" s="53"/>
      <c r="I15" s="53"/>
    </row>
    <row r="16" spans="1:9" ht="18" customHeight="1">
      <c r="A16" s="8" t="s">
        <v>63</v>
      </c>
      <c r="C16" s="53">
        <v>2947</v>
      </c>
      <c r="D16" s="53"/>
      <c r="E16" s="53">
        <v>1364</v>
      </c>
      <c r="F16" s="53"/>
      <c r="G16" s="53"/>
      <c r="H16" s="53"/>
      <c r="I16" s="53">
        <v>4311</v>
      </c>
    </row>
    <row r="17" spans="3:9" ht="6.75" customHeight="1">
      <c r="C17" s="53"/>
      <c r="D17" s="53"/>
      <c r="E17" s="53"/>
      <c r="F17" s="53"/>
      <c r="G17" s="53"/>
      <c r="H17" s="53"/>
      <c r="I17" s="53"/>
    </row>
    <row r="18" spans="1:9" ht="18" customHeight="1" hidden="1">
      <c r="A18" s="8" t="s">
        <v>64</v>
      </c>
      <c r="C18" s="53">
        <v>0</v>
      </c>
      <c r="D18" s="53"/>
      <c r="E18" s="53"/>
      <c r="F18" s="53"/>
      <c r="G18" s="53"/>
      <c r="H18" s="53"/>
      <c r="I18" s="53">
        <v>0</v>
      </c>
    </row>
    <row r="19" spans="3:9" ht="6.75" customHeight="1" hidden="1">
      <c r="C19" s="53"/>
      <c r="D19" s="53"/>
      <c r="E19" s="53"/>
      <c r="F19" s="53"/>
      <c r="G19" s="53"/>
      <c r="H19" s="53"/>
      <c r="I19" s="53"/>
    </row>
    <row r="20" spans="1:9" ht="18" customHeight="1" hidden="1">
      <c r="A20" s="8" t="s">
        <v>65</v>
      </c>
      <c r="C20" s="53"/>
      <c r="D20" s="53"/>
      <c r="E20" s="53">
        <v>0</v>
      </c>
      <c r="F20" s="53"/>
      <c r="G20" s="53"/>
      <c r="H20" s="53"/>
      <c r="I20" s="53">
        <v>0</v>
      </c>
    </row>
    <row r="21" spans="3:9" ht="4.5" customHeight="1" hidden="1">
      <c r="C21" s="53"/>
      <c r="D21" s="53"/>
      <c r="E21" s="53"/>
      <c r="F21" s="53"/>
      <c r="G21" s="54"/>
      <c r="H21" s="53"/>
      <c r="I21" s="53"/>
    </row>
    <row r="22" spans="1:9" ht="18" customHeight="1" hidden="1">
      <c r="A22" s="8" t="s">
        <v>66</v>
      </c>
      <c r="C22" s="54"/>
      <c r="D22" s="53"/>
      <c r="E22" s="54"/>
      <c r="F22" s="53"/>
      <c r="G22" s="54">
        <v>0</v>
      </c>
      <c r="H22" s="53"/>
      <c r="I22" s="53">
        <v>0</v>
      </c>
    </row>
    <row r="23" spans="3:9" ht="6" customHeight="1" hidden="1">
      <c r="C23" s="54"/>
      <c r="D23" s="53"/>
      <c r="E23" s="54"/>
      <c r="F23" s="53"/>
      <c r="G23" s="54"/>
      <c r="H23" s="53"/>
      <c r="I23" s="54"/>
    </row>
    <row r="24" spans="1:9" ht="18" customHeight="1">
      <c r="A24" s="8" t="s">
        <v>67</v>
      </c>
      <c r="C24" s="54"/>
      <c r="D24" s="53"/>
      <c r="E24" s="54"/>
      <c r="F24" s="53"/>
      <c r="G24" s="54">
        <v>-18835</v>
      </c>
      <c r="H24" s="53"/>
      <c r="I24" s="53">
        <v>-18835</v>
      </c>
    </row>
    <row r="25" spans="2:9" ht="5.25" customHeight="1">
      <c r="B25" s="83"/>
      <c r="C25" s="86"/>
      <c r="D25" s="54"/>
      <c r="E25" s="86"/>
      <c r="F25" s="54"/>
      <c r="G25" s="86"/>
      <c r="H25" s="54"/>
      <c r="I25" s="86"/>
    </row>
    <row r="26" spans="3:9" ht="5.25" customHeight="1">
      <c r="C26" s="53"/>
      <c r="D26" s="53"/>
      <c r="E26" s="53"/>
      <c r="F26" s="53"/>
      <c r="G26" s="53"/>
      <c r="H26" s="53"/>
      <c r="I26" s="53"/>
    </row>
    <row r="27" spans="1:9" ht="18" customHeight="1" thickBot="1">
      <c r="A27" s="8" t="s">
        <v>68</v>
      </c>
      <c r="C27" s="87">
        <v>195608</v>
      </c>
      <c r="D27" s="53"/>
      <c r="E27" s="87">
        <v>4327</v>
      </c>
      <c r="F27" s="53"/>
      <c r="G27" s="87">
        <v>-55045</v>
      </c>
      <c r="H27" s="53"/>
      <c r="I27" s="87">
        <v>144890</v>
      </c>
    </row>
    <row r="28" spans="3:9" ht="18" customHeight="1" thickTop="1">
      <c r="C28" s="54"/>
      <c r="D28" s="53"/>
      <c r="E28" s="54"/>
      <c r="F28" s="53"/>
      <c r="G28" s="54"/>
      <c r="H28" s="53"/>
      <c r="I28" s="54"/>
    </row>
    <row r="29" spans="3:9" ht="18" customHeight="1">
      <c r="C29" s="54"/>
      <c r="D29" s="53"/>
      <c r="E29" s="54"/>
      <c r="F29" s="53"/>
      <c r="G29" s="54"/>
      <c r="H29" s="53"/>
      <c r="I29" s="54"/>
    </row>
    <row r="30" spans="3:9" ht="18" customHeight="1">
      <c r="C30" s="54"/>
      <c r="D30" s="53"/>
      <c r="E30" s="54"/>
      <c r="F30" s="53"/>
      <c r="G30" s="54"/>
      <c r="H30" s="53"/>
      <c r="I30" s="54"/>
    </row>
    <row r="31" spans="1:2" ht="15.75">
      <c r="A31" s="81" t="s">
        <v>69</v>
      </c>
      <c r="B31" s="80"/>
    </row>
    <row r="32" s="82" customFormat="1" ht="5.25" customHeight="1"/>
    <row r="33" spans="1:10" ht="18" customHeight="1">
      <c r="A33" s="8" t="s">
        <v>70</v>
      </c>
      <c r="C33" s="53">
        <v>187330</v>
      </c>
      <c r="D33" s="53"/>
      <c r="E33" s="53">
        <v>2964</v>
      </c>
      <c r="F33" s="53"/>
      <c r="G33" s="53">
        <v>-34912</v>
      </c>
      <c r="H33" s="53"/>
      <c r="I33" s="53">
        <v>155382</v>
      </c>
      <c r="J33" s="53"/>
    </row>
    <row r="34" spans="3:9" ht="6.75" customHeight="1">
      <c r="C34" s="53"/>
      <c r="D34" s="53"/>
      <c r="E34" s="53"/>
      <c r="F34" s="53"/>
      <c r="G34" s="53"/>
      <c r="H34" s="53"/>
      <c r="I34" s="53"/>
    </row>
    <row r="35" spans="1:9" ht="18" customHeight="1">
      <c r="A35" s="8" t="s">
        <v>62</v>
      </c>
      <c r="C35" s="53"/>
      <c r="D35" s="53"/>
      <c r="E35" s="53"/>
      <c r="F35" s="53"/>
      <c r="G35" s="53"/>
      <c r="H35" s="53"/>
      <c r="I35" s="53"/>
    </row>
    <row r="36" spans="1:9" ht="18" customHeight="1">
      <c r="A36" s="8" t="s">
        <v>63</v>
      </c>
      <c r="C36" s="53">
        <v>331</v>
      </c>
      <c r="D36" s="53"/>
      <c r="E36" s="53">
        <v>146</v>
      </c>
      <c r="F36" s="53"/>
      <c r="G36" s="53"/>
      <c r="H36" s="53"/>
      <c r="I36" s="53">
        <v>477</v>
      </c>
    </row>
    <row r="37" spans="3:9" ht="6.75" customHeight="1">
      <c r="C37" s="53"/>
      <c r="D37" s="53"/>
      <c r="E37" s="53"/>
      <c r="F37" s="53"/>
      <c r="G37" s="53"/>
      <c r="H37" s="53"/>
      <c r="I37" s="53"/>
    </row>
    <row r="38" spans="1:9" ht="18" customHeight="1">
      <c r="A38" s="8" t="s">
        <v>64</v>
      </c>
      <c r="C38" s="53">
        <v>5000</v>
      </c>
      <c r="D38" s="53"/>
      <c r="E38" s="53"/>
      <c r="F38" s="53"/>
      <c r="G38" s="53"/>
      <c r="H38" s="53"/>
      <c r="I38" s="53">
        <v>5000</v>
      </c>
    </row>
    <row r="39" spans="3:9" ht="6.75" customHeight="1">
      <c r="C39" s="53"/>
      <c r="D39" s="53"/>
      <c r="E39" s="53"/>
      <c r="F39" s="53"/>
      <c r="G39" s="53"/>
      <c r="H39" s="53"/>
      <c r="I39" s="53"/>
    </row>
    <row r="40" spans="1:9" ht="18" customHeight="1">
      <c r="A40" s="8" t="s">
        <v>65</v>
      </c>
      <c r="C40" s="53"/>
      <c r="D40" s="53"/>
      <c r="E40" s="53">
        <v>-147</v>
      </c>
      <c r="F40" s="53"/>
      <c r="G40" s="53"/>
      <c r="H40" s="53"/>
      <c r="I40" s="53">
        <v>-147</v>
      </c>
    </row>
    <row r="41" spans="3:9" ht="4.5" customHeight="1">
      <c r="C41" s="53"/>
      <c r="D41" s="53"/>
      <c r="E41" s="53"/>
      <c r="F41" s="53"/>
      <c r="G41" s="54"/>
      <c r="H41" s="53"/>
      <c r="I41" s="53"/>
    </row>
    <row r="42" spans="1:9" ht="18" customHeight="1">
      <c r="A42" s="8" t="s">
        <v>66</v>
      </c>
      <c r="C42" s="54"/>
      <c r="D42" s="53"/>
      <c r="E42" s="54"/>
      <c r="F42" s="53"/>
      <c r="G42" s="54">
        <v>766</v>
      </c>
      <c r="H42" s="53"/>
      <c r="I42" s="53">
        <v>766</v>
      </c>
    </row>
    <row r="43" spans="3:9" ht="6" customHeight="1">
      <c r="C43" s="54"/>
      <c r="D43" s="53"/>
      <c r="E43" s="54"/>
      <c r="F43" s="53"/>
      <c r="G43" s="54"/>
      <c r="H43" s="53"/>
      <c r="I43" s="54"/>
    </row>
    <row r="44" spans="1:9" ht="18" customHeight="1">
      <c r="A44" s="8" t="s">
        <v>67</v>
      </c>
      <c r="C44" s="54"/>
      <c r="D44" s="53"/>
      <c r="E44" s="54"/>
      <c r="F44" s="53"/>
      <c r="G44" s="54">
        <v>-2064</v>
      </c>
      <c r="H44" s="53"/>
      <c r="I44" s="53">
        <v>-2064</v>
      </c>
    </row>
    <row r="45" spans="2:9" ht="5.25" customHeight="1">
      <c r="B45" s="83"/>
      <c r="C45" s="86"/>
      <c r="D45" s="54"/>
      <c r="E45" s="86"/>
      <c r="F45" s="54"/>
      <c r="G45" s="86"/>
      <c r="H45" s="54"/>
      <c r="I45" s="86"/>
    </row>
    <row r="46" spans="3:9" ht="5.25" customHeight="1">
      <c r="C46" s="53"/>
      <c r="D46" s="53"/>
      <c r="E46" s="53"/>
      <c r="F46" s="53"/>
      <c r="G46" s="53"/>
      <c r="H46" s="53"/>
      <c r="I46" s="53"/>
    </row>
    <row r="47" spans="1:9" ht="18" customHeight="1" thickBot="1">
      <c r="A47" s="8" t="s">
        <v>72</v>
      </c>
      <c r="C47" s="87">
        <v>192661</v>
      </c>
      <c r="D47" s="53"/>
      <c r="E47" s="87">
        <v>2963</v>
      </c>
      <c r="F47" s="53"/>
      <c r="G47" s="87">
        <v>-36210</v>
      </c>
      <c r="H47" s="53"/>
      <c r="I47" s="87">
        <v>159414</v>
      </c>
    </row>
    <row r="48" spans="3:9" ht="18" customHeight="1" thickTop="1">
      <c r="C48" s="54"/>
      <c r="D48" s="53"/>
      <c r="E48" s="54"/>
      <c r="F48" s="53"/>
      <c r="G48" s="54"/>
      <c r="H48" s="53"/>
      <c r="I48" s="54"/>
    </row>
    <row r="49" spans="3:9" ht="18" customHeight="1">
      <c r="C49" s="54"/>
      <c r="D49" s="53"/>
      <c r="E49" s="54"/>
      <c r="F49" s="53"/>
      <c r="G49" s="54"/>
      <c r="H49" s="53"/>
      <c r="I49" s="54"/>
    </row>
    <row r="50" spans="2:8" ht="15.75">
      <c r="B50" s="10"/>
      <c r="D50" s="10"/>
      <c r="E50" s="10"/>
      <c r="F50" s="10"/>
      <c r="G50" s="53"/>
      <c r="H50" s="54"/>
    </row>
    <row r="51" spans="2:8" ht="15.75">
      <c r="B51" s="10"/>
      <c r="D51" s="10"/>
      <c r="E51" s="10"/>
      <c r="F51" s="10"/>
      <c r="G51" s="53"/>
      <c r="H51" s="54"/>
    </row>
  </sheetData>
  <printOptions/>
  <pageMargins left="0.41" right="0.33" top="0.57" bottom="0.65" header="0.5" footer="0.5"/>
  <pageSetup fitToHeight="1" fitToWidth="1"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64"/>
  <sheetViews>
    <sheetView workbookViewId="0" topLeftCell="A30">
      <selection activeCell="C25" sqref="C25"/>
    </sheetView>
  </sheetViews>
  <sheetFormatPr defaultColWidth="9.140625" defaultRowHeight="12.75"/>
  <cols>
    <col min="1" max="4" width="3.7109375" style="0" customWidth="1"/>
    <col min="5" max="5" width="41.140625" style="0" customWidth="1"/>
    <col min="6" max="6" width="1.28515625" style="0" customWidth="1"/>
    <col min="7" max="7" width="18.140625" style="0" customWidth="1"/>
    <col min="8" max="8" width="0.9921875" style="0" customWidth="1"/>
    <col min="9" max="9" width="14.00390625" style="0" customWidth="1"/>
    <col min="10" max="10" width="0.9921875" style="0" customWidth="1"/>
    <col min="11" max="11" width="14.00390625" style="117" customWidth="1"/>
    <col min="12" max="12" width="1.8515625" style="0" customWidth="1"/>
    <col min="13" max="14" width="0" style="0" hidden="1" customWidth="1"/>
  </cols>
  <sheetData>
    <row r="1" spans="1:12" ht="18.75">
      <c r="A1" s="2" t="str">
        <f>'[1]PL-KLSE'!B1</f>
        <v>Tanah Emas Corporation Berhad</v>
      </c>
      <c r="B1" s="10"/>
      <c r="C1" s="10"/>
      <c r="D1" s="10"/>
      <c r="E1" s="10"/>
      <c r="F1" s="10"/>
      <c r="G1" s="10"/>
      <c r="H1" s="11"/>
      <c r="I1" s="10"/>
      <c r="J1" s="8"/>
      <c r="K1" s="88"/>
      <c r="L1" s="8"/>
    </row>
    <row r="2" spans="1:12" ht="12.75" customHeight="1">
      <c r="A2" s="55" t="str">
        <f>'[1]PL-KLSE'!B2</f>
        <v>(Incorporated in Malaysia)</v>
      </c>
      <c r="B2" s="10"/>
      <c r="C2" s="10"/>
      <c r="D2" s="10"/>
      <c r="E2" s="10"/>
      <c r="F2" s="10"/>
      <c r="G2" s="10"/>
      <c r="H2" s="11"/>
      <c r="I2" s="10"/>
      <c r="J2" s="8"/>
      <c r="K2" s="88"/>
      <c r="L2" s="8"/>
    </row>
    <row r="3" spans="1:12" ht="15.75">
      <c r="A3" s="10"/>
      <c r="B3" s="10"/>
      <c r="C3" s="10"/>
      <c r="D3" s="10"/>
      <c r="E3" s="10"/>
      <c r="F3" s="10"/>
      <c r="G3" s="10"/>
      <c r="H3" s="11"/>
      <c r="I3" s="10"/>
      <c r="J3" s="8"/>
      <c r="K3" s="88"/>
      <c r="L3" s="8"/>
    </row>
    <row r="4" spans="1:12" ht="15.75">
      <c r="A4" s="16" t="s">
        <v>73</v>
      </c>
      <c r="B4" s="10"/>
      <c r="C4" s="10"/>
      <c r="D4" s="10"/>
      <c r="E4" s="10"/>
      <c r="F4" s="10"/>
      <c r="G4" s="19" t="str">
        <f>'[1]BS-KLSE'!H1</f>
        <v>(298367-A)</v>
      </c>
      <c r="H4" s="11"/>
      <c r="I4" s="10"/>
      <c r="J4" s="8"/>
      <c r="K4" s="88"/>
      <c r="L4" s="8"/>
    </row>
    <row r="5" spans="1:12" ht="15.75">
      <c r="A5" s="10" t="str">
        <f>'[1]PL-KLSE'!B4</f>
        <v>Interim Report for the 4th Quarter Ended 30 June 2004</v>
      </c>
      <c r="B5" s="10"/>
      <c r="C5" s="10"/>
      <c r="D5" s="10"/>
      <c r="E5" s="10"/>
      <c r="F5" s="10"/>
      <c r="G5" s="10"/>
      <c r="H5" s="11"/>
      <c r="I5" s="10"/>
      <c r="J5" s="8"/>
      <c r="K5" s="88"/>
      <c r="L5" s="8"/>
    </row>
    <row r="6" spans="1:12" ht="9.75" customHeight="1">
      <c r="A6" s="10"/>
      <c r="B6" s="10"/>
      <c r="C6" s="10"/>
      <c r="D6" s="10"/>
      <c r="E6" s="10"/>
      <c r="F6" s="10"/>
      <c r="G6" s="10"/>
      <c r="H6" s="11"/>
      <c r="I6" s="10"/>
      <c r="J6" s="8"/>
      <c r="K6" s="84"/>
      <c r="L6" s="8"/>
    </row>
    <row r="7" spans="1:12" s="89" customFormat="1" ht="13.5" customHeight="1">
      <c r="A7" s="19"/>
      <c r="B7" s="19"/>
      <c r="C7" s="19"/>
      <c r="D7" s="19"/>
      <c r="E7" s="19"/>
      <c r="F7" s="19"/>
      <c r="G7" s="19"/>
      <c r="H7" s="34"/>
      <c r="I7" s="24" t="s">
        <v>8</v>
      </c>
      <c r="J7" s="25"/>
      <c r="K7" s="25"/>
      <c r="L7" s="18"/>
    </row>
    <row r="8" spans="1:12" s="89" customFormat="1" ht="13.5" customHeight="1">
      <c r="A8" s="19"/>
      <c r="B8" s="19"/>
      <c r="C8" s="19"/>
      <c r="D8" s="19"/>
      <c r="E8" s="19"/>
      <c r="F8" s="19"/>
      <c r="G8" s="19"/>
      <c r="H8" s="34"/>
      <c r="I8" s="26" t="s">
        <v>9</v>
      </c>
      <c r="J8" s="27"/>
      <c r="K8" s="24"/>
      <c r="L8" s="18"/>
    </row>
    <row r="9" spans="1:12" s="89" customFormat="1" ht="13.5" customHeight="1">
      <c r="A9" s="19"/>
      <c r="B9" s="19"/>
      <c r="C9" s="19"/>
      <c r="D9" s="19"/>
      <c r="E9" s="19"/>
      <c r="F9" s="19"/>
      <c r="G9" s="19"/>
      <c r="H9" s="34"/>
      <c r="I9" s="30" t="s">
        <v>10</v>
      </c>
      <c r="J9" s="31"/>
      <c r="K9" s="90" t="s">
        <v>11</v>
      </c>
      <c r="L9" s="18"/>
    </row>
    <row r="10" spans="1:12" s="89" customFormat="1" ht="13.5" customHeight="1">
      <c r="A10" s="19"/>
      <c r="B10" s="19"/>
      <c r="C10" s="19"/>
      <c r="D10" s="19"/>
      <c r="E10" s="19"/>
      <c r="F10" s="19"/>
      <c r="G10" s="19"/>
      <c r="H10" s="34"/>
      <c r="I10" s="34" t="s">
        <v>12</v>
      </c>
      <c r="J10" s="18"/>
      <c r="K10" s="45" t="s">
        <v>12</v>
      </c>
      <c r="L10" s="18"/>
    </row>
    <row r="11" spans="1:12" s="89" customFormat="1" ht="15">
      <c r="A11" s="91" t="s">
        <v>74</v>
      </c>
      <c r="B11" s="19"/>
      <c r="C11" s="19"/>
      <c r="D11" s="19"/>
      <c r="E11" s="19"/>
      <c r="F11" s="19"/>
      <c r="G11" s="19"/>
      <c r="H11" s="34"/>
      <c r="I11" s="18"/>
      <c r="J11" s="36"/>
      <c r="K11" s="37"/>
      <c r="L11" s="18"/>
    </row>
    <row r="12" spans="1:12" s="89" customFormat="1" ht="5.25" customHeight="1">
      <c r="A12" s="19"/>
      <c r="B12" s="19"/>
      <c r="C12" s="19"/>
      <c r="D12" s="19"/>
      <c r="E12" s="19"/>
      <c r="F12" s="19"/>
      <c r="G12" s="19"/>
      <c r="H12" s="34"/>
      <c r="I12" s="18"/>
      <c r="J12" s="36"/>
      <c r="K12" s="37"/>
      <c r="L12" s="18"/>
    </row>
    <row r="13" spans="1:12" s="89" customFormat="1" ht="15">
      <c r="A13" s="19" t="s">
        <v>18</v>
      </c>
      <c r="B13" s="19"/>
      <c r="C13" s="19"/>
      <c r="D13" s="19"/>
      <c r="E13" s="19"/>
      <c r="F13" s="19"/>
      <c r="G13" s="19"/>
      <c r="H13" s="34"/>
      <c r="I13" s="41">
        <f>ROUND('[1]CF'!G7/1000,0)</f>
        <v>-19477</v>
      </c>
      <c r="J13" s="41"/>
      <c r="K13" s="39">
        <v>821</v>
      </c>
      <c r="L13" s="18"/>
    </row>
    <row r="14" spans="1:12" s="89" customFormat="1" ht="5.25" customHeight="1">
      <c r="A14" s="92"/>
      <c r="B14" s="92"/>
      <c r="C14" s="92"/>
      <c r="D14" s="92"/>
      <c r="E14" s="92"/>
      <c r="F14" s="92"/>
      <c r="G14" s="92"/>
      <c r="H14" s="93"/>
      <c r="I14" s="41"/>
      <c r="J14" s="41"/>
      <c r="K14" s="39"/>
      <c r="L14" s="18"/>
    </row>
    <row r="15" spans="1:12" s="89" customFormat="1" ht="15">
      <c r="A15" s="94" t="s">
        <v>75</v>
      </c>
      <c r="B15" s="19"/>
      <c r="C15" s="19"/>
      <c r="D15" s="19"/>
      <c r="E15" s="19"/>
      <c r="F15" s="19"/>
      <c r="G15" s="19"/>
      <c r="H15" s="34"/>
      <c r="I15" s="41">
        <f>ROUND(('[1]CF'!G10+'[1]CF'!G11+'[1]CF'!G12+'[1]CF'!G13+'[1]CF'!G14+'[1]CF'!G15+'[1]CF'!G16+'[1]CF'!G17+'[1]CF'!G18+'[1]CF'!G19)/1000,0)+M57</f>
        <v>24845</v>
      </c>
      <c r="J15" s="41"/>
      <c r="K15" s="39">
        <f>K17-K13</f>
        <v>12469</v>
      </c>
      <c r="L15" s="95"/>
    </row>
    <row r="16" spans="1:12" s="89" customFormat="1" ht="5.25" customHeight="1">
      <c r="A16" s="18"/>
      <c r="B16" s="19"/>
      <c r="C16" s="19"/>
      <c r="D16" s="18"/>
      <c r="E16" s="18"/>
      <c r="F16" s="18"/>
      <c r="G16" s="18"/>
      <c r="H16" s="34"/>
      <c r="I16" s="43"/>
      <c r="J16" s="41"/>
      <c r="K16" s="43"/>
      <c r="L16" s="18"/>
    </row>
    <row r="17" spans="1:12" s="89" customFormat="1" ht="15">
      <c r="A17" s="92" t="s">
        <v>76</v>
      </c>
      <c r="B17" s="19"/>
      <c r="C17" s="19"/>
      <c r="D17" s="18"/>
      <c r="E17" s="18"/>
      <c r="F17" s="18"/>
      <c r="G17" s="18"/>
      <c r="H17" s="34"/>
      <c r="I17" s="39">
        <f>SUM(I13:I15)</f>
        <v>5368</v>
      </c>
      <c r="J17" s="41"/>
      <c r="K17" s="39">
        <f>17231-4006+65</f>
        <v>13290</v>
      </c>
      <c r="L17" s="18"/>
    </row>
    <row r="18" spans="1:12" s="89" customFormat="1" ht="5.25" customHeight="1">
      <c r="A18" s="92"/>
      <c r="B18" s="92">
        <v>0</v>
      </c>
      <c r="C18" s="92"/>
      <c r="D18" s="92"/>
      <c r="E18" s="92"/>
      <c r="F18" s="92"/>
      <c r="G18" s="92"/>
      <c r="H18" s="93"/>
      <c r="I18" s="96"/>
      <c r="J18" s="41"/>
      <c r="K18" s="96"/>
      <c r="L18" s="95"/>
    </row>
    <row r="19" spans="1:12" s="89" customFormat="1" ht="15">
      <c r="A19" s="92" t="s">
        <v>77</v>
      </c>
      <c r="B19" s="92"/>
      <c r="C19" s="92"/>
      <c r="D19" s="92"/>
      <c r="E19" s="92"/>
      <c r="F19" s="92"/>
      <c r="G19" s="92"/>
      <c r="H19" s="93"/>
      <c r="I19" s="96"/>
      <c r="J19" s="41"/>
      <c r="K19" s="96"/>
      <c r="L19" s="95"/>
    </row>
    <row r="20" spans="1:12" s="89" customFormat="1" ht="15">
      <c r="A20" s="92"/>
      <c r="B20" s="92" t="s">
        <v>78</v>
      </c>
      <c r="C20" s="92"/>
      <c r="D20" s="92"/>
      <c r="E20" s="92"/>
      <c r="F20" s="92"/>
      <c r="G20" s="92"/>
      <c r="H20" s="93"/>
      <c r="I20" s="96">
        <f>ROUND(('[1]CF'!G22+'[1]CF'!G24+'[1]CF'!G25)/1000,0)</f>
        <v>-7315</v>
      </c>
      <c r="J20" s="41"/>
      <c r="K20" s="96">
        <f>-1742+2310</f>
        <v>568</v>
      </c>
      <c r="L20" s="95"/>
    </row>
    <row r="21" spans="1:12" s="89" customFormat="1" ht="15">
      <c r="A21" s="92"/>
      <c r="B21" s="92" t="s">
        <v>79</v>
      </c>
      <c r="C21" s="92"/>
      <c r="D21" s="92"/>
      <c r="E21" s="92"/>
      <c r="F21" s="92"/>
      <c r="G21" s="92"/>
      <c r="H21" s="93"/>
      <c r="I21" s="96">
        <f>ROUND(('[1]CF'!G23+'[1]CF'!G26)/1000,0)</f>
        <v>-6585</v>
      </c>
      <c r="J21" s="41"/>
      <c r="K21" s="96">
        <v>-7983</v>
      </c>
      <c r="L21" s="95"/>
    </row>
    <row r="22" spans="1:12" s="89" customFormat="1" ht="5.25" customHeight="1">
      <c r="A22" s="18"/>
      <c r="B22" s="18"/>
      <c r="C22" s="18"/>
      <c r="D22" s="19"/>
      <c r="E22" s="19"/>
      <c r="F22" s="19"/>
      <c r="G22" s="19"/>
      <c r="H22" s="19"/>
      <c r="I22" s="43"/>
      <c r="J22" s="41"/>
      <c r="K22" s="43"/>
      <c r="L22" s="18"/>
    </row>
    <row r="23" spans="1:12" s="89" customFormat="1" ht="15">
      <c r="A23" s="97" t="s">
        <v>195</v>
      </c>
      <c r="B23" s="18"/>
      <c r="C23" s="19"/>
      <c r="D23" s="19"/>
      <c r="E23" s="19"/>
      <c r="F23" s="19"/>
      <c r="G23" s="19"/>
      <c r="H23" s="34"/>
      <c r="I23" s="39">
        <f>SUM(I17:I21)</f>
        <v>-8532</v>
      </c>
      <c r="J23" s="41"/>
      <c r="K23" s="39">
        <f>SUM(K17:K21)</f>
        <v>5875</v>
      </c>
      <c r="L23" s="18"/>
    </row>
    <row r="24" spans="1:12" s="89" customFormat="1" ht="5.25" customHeight="1">
      <c r="A24" s="18"/>
      <c r="B24" s="95"/>
      <c r="C24" s="92"/>
      <c r="D24" s="92"/>
      <c r="E24" s="92"/>
      <c r="F24" s="92"/>
      <c r="G24" s="92"/>
      <c r="H24" s="93"/>
      <c r="I24" s="98"/>
      <c r="J24" s="41"/>
      <c r="K24" s="98"/>
      <c r="L24" s="18"/>
    </row>
    <row r="25" spans="1:12" s="89" customFormat="1" ht="15">
      <c r="A25" s="18" t="s">
        <v>80</v>
      </c>
      <c r="B25" s="18"/>
      <c r="C25" s="18"/>
      <c r="D25" s="19"/>
      <c r="E25" s="19"/>
      <c r="F25" s="19"/>
      <c r="G25" s="19"/>
      <c r="H25" s="19"/>
      <c r="I25" s="99">
        <f>ROUND('[1]CF'!G29/1000,0)</f>
        <v>-1165</v>
      </c>
      <c r="J25" s="41"/>
      <c r="K25" s="99">
        <v>-1164</v>
      </c>
      <c r="L25" s="18"/>
    </row>
    <row r="26" spans="1:12" s="89" customFormat="1" ht="13.5" customHeight="1">
      <c r="A26" s="18"/>
      <c r="B26" s="18"/>
      <c r="C26" s="18"/>
      <c r="D26" s="19"/>
      <c r="E26" s="19"/>
      <c r="F26" s="19"/>
      <c r="G26" s="19"/>
      <c r="H26" s="19"/>
      <c r="I26" s="43"/>
      <c r="J26" s="41"/>
      <c r="K26" s="43"/>
      <c r="L26" s="18"/>
    </row>
    <row r="27" spans="1:12" s="105" customFormat="1" ht="15">
      <c r="A27" s="100" t="s">
        <v>196</v>
      </c>
      <c r="B27" s="101"/>
      <c r="C27" s="56"/>
      <c r="D27" s="56"/>
      <c r="E27" s="56"/>
      <c r="F27" s="56"/>
      <c r="G27" s="56"/>
      <c r="H27" s="102"/>
      <c r="I27" s="103">
        <f>SUM(I23:I26)</f>
        <v>-9697</v>
      </c>
      <c r="J27" s="104"/>
      <c r="K27" s="103">
        <f>SUM(K23:K26)</f>
        <v>4711</v>
      </c>
      <c r="L27" s="101"/>
    </row>
    <row r="28" spans="1:12" s="89" customFormat="1" ht="12.75" customHeight="1">
      <c r="A28" s="97"/>
      <c r="B28" s="18"/>
      <c r="C28" s="19"/>
      <c r="D28" s="19"/>
      <c r="E28" s="19"/>
      <c r="F28" s="19"/>
      <c r="G28" s="19"/>
      <c r="H28" s="34"/>
      <c r="I28" s="60"/>
      <c r="J28" s="36"/>
      <c r="K28" s="60"/>
      <c r="L28" s="18"/>
    </row>
    <row r="29" spans="1:12" s="89" customFormat="1" ht="15">
      <c r="A29" s="101" t="s">
        <v>81</v>
      </c>
      <c r="B29" s="18"/>
      <c r="C29" s="19"/>
      <c r="D29" s="19"/>
      <c r="E29" s="19"/>
      <c r="F29" s="19"/>
      <c r="G29" s="19"/>
      <c r="H29" s="34"/>
      <c r="I29" s="41"/>
      <c r="J29" s="41"/>
      <c r="K29" s="41"/>
      <c r="L29" s="18"/>
    </row>
    <row r="30" spans="1:12" s="89" customFormat="1" ht="5.25" customHeight="1">
      <c r="A30" s="18"/>
      <c r="B30" s="18"/>
      <c r="C30" s="19"/>
      <c r="D30" s="19"/>
      <c r="E30" s="19"/>
      <c r="F30" s="19"/>
      <c r="G30" s="19"/>
      <c r="H30" s="34"/>
      <c r="I30" s="39"/>
      <c r="J30" s="41"/>
      <c r="K30" s="39"/>
      <c r="L30" s="18"/>
    </row>
    <row r="31" spans="1:12" s="89" customFormat="1" ht="15" customHeight="1">
      <c r="A31" s="18" t="s">
        <v>82</v>
      </c>
      <c r="B31" s="18"/>
      <c r="C31" s="19"/>
      <c r="D31" s="19"/>
      <c r="E31" s="19"/>
      <c r="F31" s="19"/>
      <c r="G31" s="19"/>
      <c r="H31" s="34"/>
      <c r="I31" s="39">
        <f>ROUND('[1]CF'!G35/1000,0)</f>
        <v>257</v>
      </c>
      <c r="J31" s="41"/>
      <c r="K31" s="39">
        <v>0</v>
      </c>
      <c r="L31" s="18"/>
    </row>
    <row r="32" spans="1:12" s="89" customFormat="1" ht="15" customHeight="1">
      <c r="A32" s="18" t="s">
        <v>83</v>
      </c>
      <c r="B32" s="18"/>
      <c r="C32" s="19"/>
      <c r="D32" s="19"/>
      <c r="E32" s="19"/>
      <c r="F32" s="19"/>
      <c r="G32" s="19"/>
      <c r="H32" s="34"/>
      <c r="I32" s="39">
        <v>0</v>
      </c>
      <c r="J32" s="41"/>
      <c r="K32" s="39">
        <v>766</v>
      </c>
      <c r="L32" s="18"/>
    </row>
    <row r="33" spans="1:12" s="89" customFormat="1" ht="15">
      <c r="A33" s="18" t="s">
        <v>84</v>
      </c>
      <c r="B33" s="19"/>
      <c r="C33" s="18"/>
      <c r="D33" s="18"/>
      <c r="E33" s="18"/>
      <c r="F33" s="18"/>
      <c r="G33" s="18"/>
      <c r="H33" s="19"/>
      <c r="I33" s="39">
        <f>ROUND('[1]CF'!G37/1000,0)</f>
        <v>-5303</v>
      </c>
      <c r="J33" s="41"/>
      <c r="K33" s="39">
        <f>-4614+78</f>
        <v>-4536</v>
      </c>
      <c r="L33" s="18"/>
    </row>
    <row r="34" spans="1:12" s="89" customFormat="1" ht="5.25" customHeight="1">
      <c r="A34" s="18"/>
      <c r="B34" s="18"/>
      <c r="C34" s="18"/>
      <c r="D34" s="19"/>
      <c r="E34" s="19"/>
      <c r="F34" s="19"/>
      <c r="G34" s="19"/>
      <c r="H34" s="19"/>
      <c r="I34" s="43"/>
      <c r="J34" s="41"/>
      <c r="K34" s="43">
        <v>0</v>
      </c>
      <c r="L34" s="18"/>
    </row>
    <row r="35" spans="1:12" s="105" customFormat="1" ht="15">
      <c r="A35" s="106" t="s">
        <v>85</v>
      </c>
      <c r="B35" s="106"/>
      <c r="C35" s="101"/>
      <c r="D35" s="107"/>
      <c r="E35" s="107"/>
      <c r="F35" s="107"/>
      <c r="G35" s="107"/>
      <c r="H35" s="107"/>
      <c r="I35" s="96">
        <f>SUM(I31:I33)</f>
        <v>-5046</v>
      </c>
      <c r="J35" s="104"/>
      <c r="K35" s="96">
        <f>SUM(K31:K33)</f>
        <v>-3770</v>
      </c>
      <c r="L35" s="101"/>
    </row>
    <row r="36" spans="1:12" s="89" customFormat="1" ht="12.75" customHeight="1">
      <c r="A36" s="18"/>
      <c r="B36" s="18"/>
      <c r="C36" s="19"/>
      <c r="D36" s="19"/>
      <c r="E36" s="19"/>
      <c r="F36" s="19"/>
      <c r="G36" s="19"/>
      <c r="H36" s="34"/>
      <c r="I36" s="41"/>
      <c r="J36" s="41"/>
      <c r="K36" s="41"/>
      <c r="L36" s="18"/>
    </row>
    <row r="37" spans="1:12" s="89" customFormat="1" ht="15">
      <c r="A37" s="101" t="s">
        <v>86</v>
      </c>
      <c r="B37" s="18"/>
      <c r="C37" s="19"/>
      <c r="D37" s="19"/>
      <c r="E37" s="19"/>
      <c r="F37" s="19"/>
      <c r="G37" s="19"/>
      <c r="H37" s="34"/>
      <c r="I37" s="41"/>
      <c r="J37" s="41"/>
      <c r="K37" s="41"/>
      <c r="L37" s="18"/>
    </row>
    <row r="38" spans="1:12" s="89" customFormat="1" ht="5.25" customHeight="1">
      <c r="A38" s="18"/>
      <c r="B38" s="18"/>
      <c r="C38" s="19"/>
      <c r="D38" s="19"/>
      <c r="E38" s="19"/>
      <c r="F38" s="19"/>
      <c r="G38" s="19"/>
      <c r="H38" s="34"/>
      <c r="I38" s="62"/>
      <c r="J38" s="41"/>
      <c r="K38" s="62"/>
      <c r="L38" s="18"/>
    </row>
    <row r="39" spans="1:12" s="89" customFormat="1" ht="15">
      <c r="A39" s="18" t="s">
        <v>87</v>
      </c>
      <c r="B39" s="18"/>
      <c r="C39" s="19"/>
      <c r="D39" s="19"/>
      <c r="E39" s="19"/>
      <c r="F39" s="19"/>
      <c r="G39" s="19"/>
      <c r="H39" s="34"/>
      <c r="I39" s="64">
        <f>ROUND('[1]CF'!G46/1000,0)</f>
        <v>4311</v>
      </c>
      <c r="J39" s="41"/>
      <c r="K39" s="64">
        <f>5476-147</f>
        <v>5329</v>
      </c>
      <c r="L39" s="18"/>
    </row>
    <row r="40" spans="1:12" s="89" customFormat="1" ht="15">
      <c r="A40" s="18" t="s">
        <v>88</v>
      </c>
      <c r="B40" s="18"/>
      <c r="C40" s="19"/>
      <c r="D40" s="19"/>
      <c r="E40" s="19"/>
      <c r="F40" s="19"/>
      <c r="G40" s="19"/>
      <c r="H40" s="34"/>
      <c r="I40" s="63">
        <f>ROUND(('[1]CF'!G47+'[1]CF'!G48+'[1]CF'!G49)/1000,0)</f>
        <v>15463</v>
      </c>
      <c r="J40" s="41"/>
      <c r="K40" s="63">
        <f>-4989+2605+300-2192</f>
        <v>-4276</v>
      </c>
      <c r="L40" s="18"/>
    </row>
    <row r="41" spans="1:12" s="89" customFormat="1" ht="5.25" customHeight="1">
      <c r="A41" s="18"/>
      <c r="B41" s="18"/>
      <c r="C41" s="19"/>
      <c r="D41" s="19"/>
      <c r="E41" s="19"/>
      <c r="F41" s="19"/>
      <c r="G41" s="19"/>
      <c r="H41" s="34"/>
      <c r="I41" s="68"/>
      <c r="J41" s="41"/>
      <c r="K41" s="68"/>
      <c r="L41" s="18"/>
    </row>
    <row r="42" spans="1:12" s="105" customFormat="1" ht="15">
      <c r="A42" s="106" t="s">
        <v>89</v>
      </c>
      <c r="B42" s="106"/>
      <c r="C42" s="107"/>
      <c r="D42" s="107"/>
      <c r="E42" s="107"/>
      <c r="F42" s="107"/>
      <c r="G42" s="107"/>
      <c r="H42" s="108"/>
      <c r="I42" s="96">
        <f>SUM(I39:I41)</f>
        <v>19774</v>
      </c>
      <c r="J42" s="104"/>
      <c r="K42" s="96">
        <f>SUM(K39:K41)</f>
        <v>1053</v>
      </c>
      <c r="L42" s="101"/>
    </row>
    <row r="43" spans="1:12" s="89" customFormat="1" ht="5.25" customHeight="1">
      <c r="A43" s="95"/>
      <c r="B43" s="95"/>
      <c r="C43" s="92"/>
      <c r="D43" s="92"/>
      <c r="E43" s="92"/>
      <c r="F43" s="92"/>
      <c r="G43" s="92"/>
      <c r="H43" s="93"/>
      <c r="I43" s="109"/>
      <c r="J43" s="41"/>
      <c r="K43" s="109"/>
      <c r="L43" s="18"/>
    </row>
    <row r="44" spans="1:12" s="89" customFormat="1" ht="5.25" customHeight="1">
      <c r="A44" s="18"/>
      <c r="B44" s="18"/>
      <c r="C44" s="19"/>
      <c r="D44" s="19"/>
      <c r="E44" s="19"/>
      <c r="F44" s="19"/>
      <c r="G44" s="19"/>
      <c r="H44" s="34"/>
      <c r="I44" s="41"/>
      <c r="J44" s="41"/>
      <c r="K44" s="41"/>
      <c r="L44" s="18"/>
    </row>
    <row r="45" spans="1:12" s="105" customFormat="1" ht="15">
      <c r="A45" s="110" t="s">
        <v>90</v>
      </c>
      <c r="B45" s="101"/>
      <c r="C45" s="56"/>
      <c r="D45" s="56"/>
      <c r="E45" s="56"/>
      <c r="F45" s="56"/>
      <c r="G45" s="56"/>
      <c r="H45" s="102"/>
      <c r="I45" s="39">
        <f>+I27+I35+I42</f>
        <v>5031</v>
      </c>
      <c r="J45" s="104"/>
      <c r="K45" s="39">
        <f>+K27+K35+K42</f>
        <v>1994</v>
      </c>
      <c r="L45" s="101"/>
    </row>
    <row r="46" spans="1:12" s="89" customFormat="1" ht="4.5" customHeight="1">
      <c r="A46" s="18"/>
      <c r="B46" s="18"/>
      <c r="C46" s="19"/>
      <c r="D46" s="19"/>
      <c r="E46" s="19"/>
      <c r="F46" s="19"/>
      <c r="G46" s="19"/>
      <c r="H46" s="34"/>
      <c r="I46" s="41"/>
      <c r="J46" s="41"/>
      <c r="K46" s="41"/>
      <c r="L46" s="18"/>
    </row>
    <row r="47" spans="1:12" s="89" customFormat="1" ht="15">
      <c r="A47" s="110" t="s">
        <v>91</v>
      </c>
      <c r="B47" s="19"/>
      <c r="C47" s="19"/>
      <c r="D47" s="19"/>
      <c r="E47" s="19"/>
      <c r="F47" s="19"/>
      <c r="G47" s="19"/>
      <c r="H47" s="34"/>
      <c r="I47" s="39">
        <f>ROUND('[1]CF'!G57/1000,0)</f>
        <v>-7735</v>
      </c>
      <c r="J47" s="41"/>
      <c r="K47" s="39">
        <v>-9729</v>
      </c>
      <c r="L47" s="95"/>
    </row>
    <row r="48" spans="1:12" s="89" customFormat="1" ht="4.5" customHeight="1">
      <c r="A48" s="111"/>
      <c r="B48" s="19"/>
      <c r="C48" s="19"/>
      <c r="D48" s="19"/>
      <c r="E48" s="19"/>
      <c r="F48" s="19"/>
      <c r="G48" s="19"/>
      <c r="H48" s="34"/>
      <c r="I48" s="43"/>
      <c r="J48" s="41"/>
      <c r="K48" s="43"/>
      <c r="L48" s="95"/>
    </row>
    <row r="49" spans="1:12" s="89" customFormat="1" ht="15">
      <c r="A49" s="112" t="s">
        <v>92</v>
      </c>
      <c r="B49" s="19"/>
      <c r="C49" s="19"/>
      <c r="D49" s="19"/>
      <c r="E49" s="19"/>
      <c r="F49" s="19"/>
      <c r="G49" s="19"/>
      <c r="H49" s="34"/>
      <c r="I49" s="39">
        <f>SUM(I45:I48)</f>
        <v>-2704</v>
      </c>
      <c r="J49" s="41"/>
      <c r="K49" s="39">
        <f>SUM(K45:K48)</f>
        <v>-7735</v>
      </c>
      <c r="L49" s="95"/>
    </row>
    <row r="50" spans="1:12" s="89" customFormat="1" ht="4.5" customHeight="1" thickBot="1">
      <c r="A50" s="111"/>
      <c r="B50" s="19"/>
      <c r="C50" s="19"/>
      <c r="D50" s="19"/>
      <c r="E50" s="19"/>
      <c r="F50" s="19"/>
      <c r="G50" s="19"/>
      <c r="H50" s="34"/>
      <c r="I50" s="113"/>
      <c r="J50" s="41"/>
      <c r="K50" s="113"/>
      <c r="L50" s="95"/>
    </row>
    <row r="51" spans="1:12" s="89" customFormat="1" ht="15">
      <c r="A51" s="114" t="s">
        <v>93</v>
      </c>
      <c r="B51" s="19"/>
      <c r="C51" s="19"/>
      <c r="D51" s="19"/>
      <c r="E51" s="19"/>
      <c r="F51" s="19"/>
      <c r="G51" s="19"/>
      <c r="H51" s="34"/>
      <c r="I51" s="39"/>
      <c r="J51" s="41"/>
      <c r="K51" s="39"/>
      <c r="L51" s="95"/>
    </row>
    <row r="52" spans="1:12" s="89" customFormat="1" ht="15">
      <c r="A52" s="114"/>
      <c r="B52" s="89" t="s">
        <v>94</v>
      </c>
      <c r="C52" s="19"/>
      <c r="D52" s="19"/>
      <c r="E52" s="19"/>
      <c r="F52" s="19"/>
      <c r="G52" s="19"/>
      <c r="H52" s="34"/>
      <c r="I52" s="39">
        <f>ROUND('[1]CF'!G62/1000,0)</f>
        <v>1135</v>
      </c>
      <c r="J52" s="41"/>
      <c r="K52" s="39">
        <v>667</v>
      </c>
      <c r="L52" s="95"/>
    </row>
    <row r="53" spans="1:12" s="89" customFormat="1" ht="15">
      <c r="A53" s="114"/>
      <c r="B53" s="19" t="s">
        <v>95</v>
      </c>
      <c r="C53" s="19"/>
      <c r="D53" s="19"/>
      <c r="E53" s="19"/>
      <c r="F53" s="19"/>
      <c r="G53" s="19"/>
      <c r="H53" s="34"/>
      <c r="I53" s="39">
        <f>ROUND('[1]CF'!G63/1000,0)</f>
        <v>-3839</v>
      </c>
      <c r="J53" s="41"/>
      <c r="K53" s="39">
        <v>-8402</v>
      </c>
      <c r="L53" s="95"/>
    </row>
    <row r="54" spans="1:12" s="89" customFormat="1" ht="4.5" customHeight="1">
      <c r="A54" s="114"/>
      <c r="B54" s="19"/>
      <c r="C54" s="19"/>
      <c r="D54" s="19"/>
      <c r="E54" s="19"/>
      <c r="F54" s="19"/>
      <c r="G54" s="19"/>
      <c r="H54" s="34"/>
      <c r="I54" s="43"/>
      <c r="J54" s="41"/>
      <c r="K54" s="43"/>
      <c r="L54" s="95"/>
    </row>
    <row r="55" spans="1:14" s="89" customFormat="1" ht="15">
      <c r="A55" s="114"/>
      <c r="B55" s="19"/>
      <c r="C55" s="19"/>
      <c r="D55" s="19"/>
      <c r="E55" s="19"/>
      <c r="F55" s="19"/>
      <c r="G55" s="19"/>
      <c r="H55" s="34"/>
      <c r="I55" s="39">
        <f>SUM(I52:I53)</f>
        <v>-2704</v>
      </c>
      <c r="J55" s="41"/>
      <c r="K55" s="39">
        <f>SUM(K52:K53)</f>
        <v>-7735</v>
      </c>
      <c r="L55" s="95"/>
      <c r="M55" s="178">
        <f>I55-I49</f>
        <v>0</v>
      </c>
      <c r="N55" s="89" t="s">
        <v>191</v>
      </c>
    </row>
    <row r="56" spans="1:12" s="89" customFormat="1" ht="4.5" customHeight="1" thickBot="1">
      <c r="A56" s="19"/>
      <c r="F56" s="19"/>
      <c r="G56" s="19"/>
      <c r="H56" s="34"/>
      <c r="I56" s="115"/>
      <c r="J56" s="36"/>
      <c r="K56" s="115"/>
      <c r="L56" s="18"/>
    </row>
    <row r="57" spans="1:14" s="89" customFormat="1" ht="13.5" customHeight="1">
      <c r="A57" s="97"/>
      <c r="B57" s="95"/>
      <c r="C57" s="92"/>
      <c r="D57" s="92"/>
      <c r="E57" s="92"/>
      <c r="F57" s="92"/>
      <c r="G57" s="92"/>
      <c r="H57" s="93"/>
      <c r="I57" s="41"/>
      <c r="J57" s="41"/>
      <c r="K57" s="41"/>
      <c r="L57" s="95"/>
      <c r="M57" s="179">
        <v>1</v>
      </c>
      <c r="N57" s="89" t="s">
        <v>192</v>
      </c>
    </row>
    <row r="58" spans="2:16" s="89" customFormat="1" ht="15">
      <c r="B58" s="19"/>
      <c r="C58" s="18"/>
      <c r="D58" s="19"/>
      <c r="E58" s="19"/>
      <c r="F58" s="19"/>
      <c r="G58" s="19"/>
      <c r="H58" s="60"/>
      <c r="I58" s="34"/>
      <c r="J58" s="38"/>
      <c r="K58" s="41"/>
      <c r="L58" s="39"/>
      <c r="M58" s="18"/>
      <c r="N58" s="19"/>
      <c r="O58" s="41"/>
      <c r="P58" s="39"/>
    </row>
    <row r="59" spans="2:16" s="89" customFormat="1" ht="15">
      <c r="B59" s="19"/>
      <c r="C59" s="18"/>
      <c r="D59" s="19"/>
      <c r="E59" s="19"/>
      <c r="F59" s="19"/>
      <c r="G59" s="19"/>
      <c r="H59" s="60"/>
      <c r="I59" s="34"/>
      <c r="J59" s="38"/>
      <c r="K59" s="41"/>
      <c r="L59" s="39"/>
      <c r="M59" s="18"/>
      <c r="N59" s="19"/>
      <c r="O59" s="41"/>
      <c r="P59" s="39"/>
    </row>
    <row r="60" spans="9:11" s="18" customFormat="1" ht="15">
      <c r="I60" s="22"/>
      <c r="K60" s="37"/>
    </row>
    <row r="61" s="89" customFormat="1" ht="15">
      <c r="K61" s="116"/>
    </row>
    <row r="62" s="89" customFormat="1" ht="15">
      <c r="K62" s="116"/>
    </row>
    <row r="63" s="89" customFormat="1" ht="15">
      <c r="K63" s="116"/>
    </row>
    <row r="64" s="89" customFormat="1" ht="15">
      <c r="K64" s="116"/>
    </row>
  </sheetData>
  <printOptions/>
  <pageMargins left="0.42" right="0.4" top="0.57" bottom="0.67" header="0.5" footer="0.5"/>
  <pageSetup fitToHeight="1" fitToWidth="1" horizontalDpi="600" verticalDpi="600" orientation="portrait" scale="94" r:id="rId2"/>
  <drawing r:id="rId1"/>
</worksheet>
</file>

<file path=xl/worksheets/sheet5.xml><?xml version="1.0" encoding="utf-8"?>
<worksheet xmlns="http://schemas.openxmlformats.org/spreadsheetml/2006/main" xmlns:r="http://schemas.openxmlformats.org/officeDocument/2006/relationships">
  <dimension ref="A1:Q185"/>
  <sheetViews>
    <sheetView workbookViewId="0" topLeftCell="A137">
      <selection activeCell="G138" sqref="G138"/>
    </sheetView>
  </sheetViews>
  <sheetFormatPr defaultColWidth="9.140625" defaultRowHeight="12.75"/>
  <cols>
    <col min="1" max="1" width="5.57421875" style="19" customWidth="1"/>
    <col min="2" max="3" width="3.7109375" style="19" customWidth="1"/>
    <col min="4" max="4" width="3.28125" style="19" customWidth="1"/>
    <col min="5" max="5" width="23.28125" style="19" customWidth="1"/>
    <col min="6" max="6" width="2.00390625" style="19" customWidth="1"/>
    <col min="7" max="7" width="13.8515625" style="19" customWidth="1"/>
    <col min="8" max="8" width="0.85546875" style="34" customWidth="1"/>
    <col min="9" max="9" width="13.8515625" style="57" customWidth="1"/>
    <col min="10" max="10" width="1.421875" style="33" customWidth="1"/>
    <col min="11" max="11" width="13.8515625" style="57" customWidth="1"/>
    <col min="12" max="12" width="1.421875" style="18" customWidth="1"/>
    <col min="13" max="13" width="13.8515625" style="19" customWidth="1"/>
    <col min="14" max="14" width="0.71875" style="18" customWidth="1"/>
    <col min="15" max="15" width="0.71875" style="19" customWidth="1"/>
    <col min="16" max="16" width="7.28125" style="18" customWidth="1"/>
    <col min="17" max="17" width="4.421875" style="18" customWidth="1"/>
    <col min="18" max="18" width="13.00390625" style="18" customWidth="1"/>
    <col min="19" max="19" width="13.140625" style="18" customWidth="1"/>
    <col min="20" max="20" width="10.8515625" style="18" customWidth="1"/>
    <col min="21" max="16384" width="12.140625" style="18" customWidth="1"/>
  </cols>
  <sheetData>
    <row r="1" spans="1:7" ht="15.75" customHeight="1">
      <c r="A1" s="2" t="str">
        <f>'[1]PL-KLSE'!B1</f>
        <v>Tanah Emas Corporation Berhad</v>
      </c>
      <c r="B1" s="2"/>
      <c r="C1" s="2"/>
      <c r="D1" s="2"/>
      <c r="E1" s="2"/>
      <c r="F1" s="2"/>
      <c r="G1" s="4" t="str">
        <f>'[1]PL-KLSE'!H1</f>
        <v>(298367-A)</v>
      </c>
    </row>
    <row r="2" ht="15" customHeight="1">
      <c r="A2" s="19" t="str">
        <f>'[1]PL-KLSE'!B2</f>
        <v>(Incorporated in Malaysia)</v>
      </c>
    </row>
    <row r="3" ht="15" customHeight="1"/>
    <row r="4" ht="15" customHeight="1">
      <c r="A4" s="16" t="s">
        <v>96</v>
      </c>
    </row>
    <row r="5" ht="15" customHeight="1"/>
    <row r="6" spans="1:15" s="37" customFormat="1" ht="15" customHeight="1">
      <c r="A6" s="118" t="s">
        <v>97</v>
      </c>
      <c r="B6" s="119" t="s">
        <v>98</v>
      </c>
      <c r="D6" s="120"/>
      <c r="E6" s="120"/>
      <c r="F6" s="120"/>
      <c r="G6" s="120"/>
      <c r="H6" s="45"/>
      <c r="I6" s="121"/>
      <c r="J6" s="121"/>
      <c r="K6" s="121"/>
      <c r="L6" s="60"/>
      <c r="M6" s="122"/>
      <c r="O6" s="122"/>
    </row>
    <row r="7" spans="1:15" s="37" customFormat="1" ht="15" customHeight="1">
      <c r="A7" s="119"/>
      <c r="B7" s="120"/>
      <c r="D7" s="120"/>
      <c r="E7" s="120"/>
      <c r="F7" s="120"/>
      <c r="G7" s="120"/>
      <c r="H7" s="45"/>
      <c r="I7" s="121"/>
      <c r="J7" s="121"/>
      <c r="K7" s="121"/>
      <c r="L7" s="60"/>
      <c r="M7" s="122"/>
      <c r="O7" s="122"/>
    </row>
    <row r="8" spans="1:3" ht="15" customHeight="1">
      <c r="A8" s="123" t="s">
        <v>99</v>
      </c>
      <c r="B8" s="56" t="s">
        <v>100</v>
      </c>
      <c r="C8" s="56"/>
    </row>
    <row r="9" ht="15" customHeight="1">
      <c r="A9" s="124"/>
    </row>
    <row r="10" ht="15" customHeight="1">
      <c r="A10" s="124"/>
    </row>
    <row r="11" ht="15" customHeight="1">
      <c r="A11" s="124"/>
    </row>
    <row r="12" ht="15" customHeight="1">
      <c r="A12" s="124"/>
    </row>
    <row r="13" ht="15" customHeight="1">
      <c r="A13" s="124"/>
    </row>
    <row r="14" spans="1:3" ht="15" customHeight="1">
      <c r="A14" s="123" t="s">
        <v>101</v>
      </c>
      <c r="B14" s="56" t="s">
        <v>102</v>
      </c>
      <c r="C14" s="18"/>
    </row>
    <row r="15" spans="4:7" ht="15" customHeight="1">
      <c r="D15" s="18"/>
      <c r="E15" s="18"/>
      <c r="F15" s="18"/>
      <c r="G15" s="18"/>
    </row>
    <row r="16" ht="15" customHeight="1"/>
    <row r="17" spans="1:4" ht="15" customHeight="1">
      <c r="A17" s="123" t="s">
        <v>103</v>
      </c>
      <c r="B17" s="56" t="s">
        <v>104</v>
      </c>
      <c r="C17" s="101"/>
      <c r="D17" s="56"/>
    </row>
    <row r="18" spans="1:4" ht="15" customHeight="1">
      <c r="A18" s="123"/>
      <c r="B18" s="56"/>
      <c r="C18" s="101"/>
      <c r="D18" s="56"/>
    </row>
    <row r="19" ht="15" customHeight="1"/>
    <row r="20" ht="15" customHeight="1"/>
    <row r="21" spans="1:7" ht="15" customHeight="1">
      <c r="A21" s="123" t="s">
        <v>105</v>
      </c>
      <c r="B21" s="56" t="s">
        <v>106</v>
      </c>
      <c r="C21" s="56"/>
      <c r="D21" s="18"/>
      <c r="E21" s="18"/>
      <c r="F21" s="18"/>
      <c r="G21" s="18"/>
    </row>
    <row r="22" spans="4:7" ht="15" customHeight="1">
      <c r="D22" s="18"/>
      <c r="E22" s="18"/>
      <c r="F22" s="18"/>
      <c r="G22" s="18"/>
    </row>
    <row r="23" spans="4:7" ht="15" customHeight="1">
      <c r="D23" s="18"/>
      <c r="E23" s="18"/>
      <c r="F23" s="18"/>
      <c r="G23" s="18"/>
    </row>
    <row r="24" spans="4:7" ht="15" customHeight="1">
      <c r="D24" s="18"/>
      <c r="E24" s="18"/>
      <c r="F24" s="18"/>
      <c r="G24" s="18"/>
    </row>
    <row r="25" spans="1:13" ht="15" customHeight="1">
      <c r="A25" s="125" t="s">
        <v>107</v>
      </c>
      <c r="B25" s="56" t="s">
        <v>108</v>
      </c>
      <c r="C25" s="56"/>
      <c r="D25" s="18"/>
      <c r="E25" s="18"/>
      <c r="F25" s="18"/>
      <c r="G25" s="18"/>
      <c r="K25" s="33"/>
      <c r="M25" s="126"/>
    </row>
    <row r="26" spans="4:13" ht="15" customHeight="1">
      <c r="D26" s="18"/>
      <c r="E26" s="18"/>
      <c r="F26" s="18"/>
      <c r="G26" s="18"/>
      <c r="K26" s="33"/>
      <c r="M26" s="126"/>
    </row>
    <row r="27" spans="4:13" ht="15" customHeight="1">
      <c r="D27" s="18"/>
      <c r="E27" s="18"/>
      <c r="F27" s="18"/>
      <c r="G27" s="18"/>
      <c r="K27" s="33"/>
      <c r="M27" s="126"/>
    </row>
    <row r="28" spans="4:13" ht="15" customHeight="1">
      <c r="D28" s="18"/>
      <c r="E28" s="18"/>
      <c r="F28" s="18"/>
      <c r="G28" s="18"/>
      <c r="K28" s="33"/>
      <c r="M28" s="126"/>
    </row>
    <row r="29" spans="1:4" ht="15" customHeight="1">
      <c r="A29" s="125" t="s">
        <v>109</v>
      </c>
      <c r="B29" s="56" t="s">
        <v>110</v>
      </c>
      <c r="C29" s="56"/>
      <c r="D29" s="56"/>
    </row>
    <row r="30" spans="4:13" ht="15" customHeight="1">
      <c r="D30" s="18"/>
      <c r="E30" s="18"/>
      <c r="F30" s="18"/>
      <c r="G30" s="18"/>
      <c r="K30" s="33"/>
      <c r="M30" s="126"/>
    </row>
    <row r="31" spans="4:13" ht="15" customHeight="1">
      <c r="D31" s="18"/>
      <c r="E31" s="18"/>
      <c r="F31" s="18"/>
      <c r="G31" s="18"/>
      <c r="K31" s="33"/>
      <c r="M31" s="126"/>
    </row>
    <row r="32" ht="15" customHeight="1"/>
    <row r="33" spans="1:15" ht="15" customHeight="1">
      <c r="A33" s="18"/>
      <c r="B33" s="18"/>
      <c r="C33" s="18"/>
      <c r="D33" s="18"/>
      <c r="E33" s="22" t="s">
        <v>111</v>
      </c>
      <c r="F33" s="18"/>
      <c r="G33" s="22" t="s">
        <v>112</v>
      </c>
      <c r="H33" s="18"/>
      <c r="I33" s="22"/>
      <c r="J33" s="18"/>
      <c r="K33" s="18"/>
      <c r="M33" s="18"/>
      <c r="O33" s="18"/>
    </row>
    <row r="34" spans="1:15" ht="15" customHeight="1">
      <c r="A34" s="18"/>
      <c r="B34" s="18"/>
      <c r="C34" s="18"/>
      <c r="D34" s="18"/>
      <c r="E34" s="127" t="s">
        <v>113</v>
      </c>
      <c r="F34" s="128"/>
      <c r="G34" s="127" t="s">
        <v>114</v>
      </c>
      <c r="H34" s="128"/>
      <c r="I34" s="127" t="s">
        <v>115</v>
      </c>
      <c r="J34" s="128"/>
      <c r="K34" s="18"/>
      <c r="M34" s="18"/>
      <c r="O34" s="18"/>
    </row>
    <row r="35" spans="1:15" ht="15" customHeight="1">
      <c r="A35" s="18"/>
      <c r="B35" s="18"/>
      <c r="C35" s="18"/>
      <c r="D35" s="18"/>
      <c r="E35" s="22" t="s">
        <v>116</v>
      </c>
      <c r="F35" s="18"/>
      <c r="G35" s="18"/>
      <c r="H35" s="18"/>
      <c r="I35" s="22"/>
      <c r="J35" s="18"/>
      <c r="K35" s="18"/>
      <c r="M35" s="18"/>
      <c r="O35" s="18"/>
    </row>
    <row r="36" spans="1:15" ht="15" customHeight="1">
      <c r="A36" s="18"/>
      <c r="B36" s="18"/>
      <c r="C36" s="18"/>
      <c r="D36" s="18"/>
      <c r="E36" s="22">
        <v>1.44</v>
      </c>
      <c r="F36" s="18"/>
      <c r="G36" s="129">
        <f>G38-G37</f>
        <v>1824000</v>
      </c>
      <c r="H36" s="129"/>
      <c r="I36" s="129" t="s">
        <v>117</v>
      </c>
      <c r="J36" s="129"/>
      <c r="K36" s="18"/>
      <c r="M36" s="18"/>
      <c r="O36" s="18"/>
    </row>
    <row r="37" spans="1:15" ht="15" customHeight="1">
      <c r="A37" s="18"/>
      <c r="B37" s="18"/>
      <c r="C37" s="18"/>
      <c r="D37" s="18"/>
      <c r="E37" s="22">
        <v>1.51</v>
      </c>
      <c r="F37" s="18"/>
      <c r="G37" s="129">
        <f>1048000+75000</f>
        <v>1123000</v>
      </c>
      <c r="H37" s="129"/>
      <c r="I37" s="129" t="s">
        <v>117</v>
      </c>
      <c r="J37" s="129"/>
      <c r="K37" s="18"/>
      <c r="M37" s="18"/>
      <c r="O37" s="18"/>
    </row>
    <row r="38" spans="1:15" ht="15" customHeight="1" thickBot="1">
      <c r="A38" s="18"/>
      <c r="B38" s="18"/>
      <c r="C38" s="18"/>
      <c r="D38" s="18"/>
      <c r="E38" s="18"/>
      <c r="F38" s="18"/>
      <c r="G38" s="130">
        <f>'[1]Equity'!C16*1000</f>
        <v>2947000</v>
      </c>
      <c r="H38" s="129"/>
      <c r="I38" s="131"/>
      <c r="J38" s="129"/>
      <c r="K38" s="18"/>
      <c r="M38" s="18"/>
      <c r="O38" s="18"/>
    </row>
    <row r="39" spans="1:15" ht="15" customHeight="1" thickTop="1">
      <c r="A39" s="18"/>
      <c r="B39" s="18"/>
      <c r="C39" s="18"/>
      <c r="D39" s="18"/>
      <c r="E39" s="18"/>
      <c r="F39" s="18"/>
      <c r="G39" s="18"/>
      <c r="H39" s="18"/>
      <c r="I39" s="37"/>
      <c r="J39" s="18"/>
      <c r="K39" s="18"/>
      <c r="M39" s="18"/>
      <c r="O39" s="18"/>
    </row>
    <row r="40" spans="1:11" ht="15" customHeight="1">
      <c r="A40" s="125" t="s">
        <v>118</v>
      </c>
      <c r="B40" s="56" t="s">
        <v>119</v>
      </c>
      <c r="C40" s="56"/>
      <c r="D40" s="56"/>
      <c r="K40" s="20"/>
    </row>
    <row r="41" spans="1:11" ht="15" customHeight="1">
      <c r="A41" s="125"/>
      <c r="B41" s="19" t="s">
        <v>120</v>
      </c>
      <c r="C41" s="56"/>
      <c r="D41" s="56"/>
      <c r="K41" s="20"/>
    </row>
    <row r="42" spans="1:11" ht="15" customHeight="1">
      <c r="A42" s="125"/>
      <c r="B42" s="56"/>
      <c r="C42" s="56"/>
      <c r="D42" s="56"/>
      <c r="K42" s="20"/>
    </row>
    <row r="43" spans="1:4" ht="15" customHeight="1">
      <c r="A43" s="125" t="s">
        <v>121</v>
      </c>
      <c r="B43" s="56" t="s">
        <v>122</v>
      </c>
      <c r="C43" s="101"/>
      <c r="D43" s="56"/>
    </row>
    <row r="44" spans="1:11" ht="15" customHeight="1">
      <c r="A44" s="132"/>
      <c r="C44" s="18"/>
      <c r="I44" s="19"/>
      <c r="J44" s="18"/>
      <c r="K44" s="19"/>
    </row>
    <row r="45" spans="1:11" ht="15" customHeight="1">
      <c r="A45" s="132"/>
      <c r="C45" s="18"/>
      <c r="I45" s="19"/>
      <c r="J45" s="18"/>
      <c r="K45" s="19"/>
    </row>
    <row r="46" spans="1:13" ht="15" customHeight="1">
      <c r="A46" s="125"/>
      <c r="B46" s="56"/>
      <c r="C46" s="101"/>
      <c r="D46" s="56"/>
      <c r="G46" s="133" t="s">
        <v>123</v>
      </c>
      <c r="H46" s="133"/>
      <c r="I46" s="134"/>
      <c r="J46" s="135"/>
      <c r="K46" s="136"/>
      <c r="L46" s="136"/>
      <c r="M46" s="137"/>
    </row>
    <row r="47" spans="1:13" ht="30" customHeight="1">
      <c r="A47" s="125"/>
      <c r="B47" s="56"/>
      <c r="C47" s="101"/>
      <c r="D47" s="56"/>
      <c r="G47" s="34" t="s">
        <v>13</v>
      </c>
      <c r="I47" s="138" t="s">
        <v>124</v>
      </c>
      <c r="J47" s="21"/>
      <c r="K47" s="139"/>
      <c r="L47" s="45"/>
      <c r="M47" s="140"/>
    </row>
    <row r="48" spans="1:13" ht="15" customHeight="1">
      <c r="A48" s="125"/>
      <c r="B48" s="56"/>
      <c r="C48" s="101"/>
      <c r="D48" s="56"/>
      <c r="G48" s="34" t="s">
        <v>12</v>
      </c>
      <c r="I48" s="34" t="s">
        <v>12</v>
      </c>
      <c r="K48" s="45"/>
      <c r="L48" s="37"/>
      <c r="M48" s="45"/>
    </row>
    <row r="49" spans="1:13" ht="15" customHeight="1">
      <c r="A49" s="125"/>
      <c r="B49" s="56"/>
      <c r="C49" s="101"/>
      <c r="D49" s="56"/>
      <c r="K49" s="141"/>
      <c r="L49" s="37"/>
      <c r="M49" s="120"/>
    </row>
    <row r="50" spans="1:13" ht="15" customHeight="1">
      <c r="A50" s="125"/>
      <c r="B50" s="56"/>
      <c r="C50" s="18" t="s">
        <v>125</v>
      </c>
      <c r="G50" s="19">
        <f>SUM('[1]PL'!D7+'[1]PL'!E7+'[1]PL'!F7+'[1]PL'!G7+'[1]PL'!H7+'[1]PL'!K7+'[1]PL'!Q7)/1000</f>
        <v>73185.074</v>
      </c>
      <c r="I50" s="19">
        <f>SUM('[1]PL'!D22+'[1]PL'!E22+'[1]PL'!F22+'[1]PL'!G22+'[1]PL'!H22+'[1]PL'!Q18+'[1]PL'!R20)/1000</f>
        <v>-547.5525303600002</v>
      </c>
      <c r="K50" s="120"/>
      <c r="L50" s="37"/>
      <c r="M50" s="120"/>
    </row>
    <row r="51" spans="1:13" ht="15" customHeight="1">
      <c r="A51" s="125"/>
      <c r="B51" s="56"/>
      <c r="C51" s="18" t="s">
        <v>126</v>
      </c>
      <c r="G51" s="19">
        <f>SUM('[1]PL'!I7/1000)</f>
        <v>25924.232</v>
      </c>
      <c r="I51" s="19">
        <f>'[1]PL'!I22/1000</f>
        <v>-8408.584</v>
      </c>
      <c r="K51" s="120"/>
      <c r="L51" s="37"/>
      <c r="M51" s="120"/>
    </row>
    <row r="52" spans="1:17" ht="15" customHeight="1">
      <c r="A52" s="125"/>
      <c r="B52" s="56"/>
      <c r="C52" s="18" t="s">
        <v>127</v>
      </c>
      <c r="G52" s="19">
        <f>G53-G50-G51</f>
        <v>599.6940000000068</v>
      </c>
      <c r="I52" s="19">
        <f>I53-I50-I51</f>
        <v>-10520.863469639999</v>
      </c>
      <c r="K52" s="120"/>
      <c r="L52" s="37"/>
      <c r="M52" s="120"/>
      <c r="Q52" s="142"/>
    </row>
    <row r="53" spans="1:13" ht="15" customHeight="1" thickBot="1">
      <c r="A53" s="125"/>
      <c r="B53" s="56"/>
      <c r="C53" s="101"/>
      <c r="D53" s="56"/>
      <c r="G53" s="143">
        <f>'[1]PL-KLSE'!L14</f>
        <v>99709</v>
      </c>
      <c r="I53" s="143">
        <f>'[1]PL-KLSE'!L23</f>
        <v>-19477</v>
      </c>
      <c r="K53" s="120"/>
      <c r="L53" s="37"/>
      <c r="M53" s="120"/>
    </row>
    <row r="54" spans="1:13" ht="15" customHeight="1" thickTop="1">
      <c r="A54" s="125"/>
      <c r="B54" s="56"/>
      <c r="C54" s="101"/>
      <c r="D54" s="56"/>
      <c r="I54" s="19"/>
      <c r="K54" s="141"/>
      <c r="L54" s="37"/>
      <c r="M54" s="120"/>
    </row>
    <row r="55" spans="1:14" s="19" customFormat="1" ht="15" customHeight="1">
      <c r="A55" s="125" t="s">
        <v>128</v>
      </c>
      <c r="B55" s="56" t="s">
        <v>129</v>
      </c>
      <c r="C55" s="101"/>
      <c r="H55" s="34"/>
      <c r="I55" s="57"/>
      <c r="J55" s="33"/>
      <c r="K55" s="57"/>
      <c r="L55" s="18"/>
      <c r="N55" s="18"/>
    </row>
    <row r="56" spans="3:15" ht="15" customHeight="1">
      <c r="C56" s="18"/>
      <c r="M56" s="144"/>
      <c r="O56" s="144"/>
    </row>
    <row r="57" spans="3:15" ht="15" customHeight="1">
      <c r="C57" s="18"/>
      <c r="M57" s="144"/>
      <c r="O57" s="144"/>
    </row>
    <row r="58" spans="3:15" ht="15" customHeight="1">
      <c r="C58" s="18"/>
      <c r="M58" s="144"/>
      <c r="O58" s="144"/>
    </row>
    <row r="59" spans="3:15" ht="15" customHeight="1">
      <c r="C59" s="18"/>
      <c r="M59" s="144"/>
      <c r="O59" s="144"/>
    </row>
    <row r="60" spans="1:15" ht="15" customHeight="1">
      <c r="A60" s="125" t="s">
        <v>130</v>
      </c>
      <c r="B60" s="56" t="s">
        <v>131</v>
      </c>
      <c r="C60" s="18"/>
      <c r="M60" s="144"/>
      <c r="O60" s="144"/>
    </row>
    <row r="61" spans="1:15" ht="15" customHeight="1">
      <c r="A61" s="125"/>
      <c r="C61" s="18"/>
      <c r="M61" s="144"/>
      <c r="O61" s="144"/>
    </row>
    <row r="62" spans="3:15" ht="15" customHeight="1">
      <c r="C62" s="18"/>
      <c r="M62" s="144"/>
      <c r="O62" s="144"/>
    </row>
    <row r="63" spans="1:15" s="37" customFormat="1" ht="15" customHeight="1">
      <c r="A63" s="120"/>
      <c r="B63" s="120"/>
      <c r="D63" s="120"/>
      <c r="E63" s="120"/>
      <c r="F63" s="120"/>
      <c r="G63" s="120"/>
      <c r="H63" s="45"/>
      <c r="I63" s="121"/>
      <c r="J63" s="121"/>
      <c r="K63" s="121"/>
      <c r="L63" s="60"/>
      <c r="M63" s="122"/>
      <c r="O63" s="122"/>
    </row>
    <row r="64" spans="1:15" ht="15" customHeight="1">
      <c r="A64" s="125" t="s">
        <v>132</v>
      </c>
      <c r="B64" s="56" t="s">
        <v>133</v>
      </c>
      <c r="C64" s="101"/>
      <c r="D64" s="56"/>
      <c r="E64" s="56"/>
      <c r="F64" s="56"/>
      <c r="G64" s="56"/>
      <c r="H64" s="102"/>
      <c r="I64" s="145"/>
      <c r="J64" s="146"/>
      <c r="K64" s="145"/>
      <c r="L64" s="101"/>
      <c r="M64" s="147"/>
      <c r="N64" s="101"/>
      <c r="O64" s="147"/>
    </row>
    <row r="65" spans="3:17" ht="15" customHeight="1">
      <c r="C65" s="18"/>
      <c r="M65" s="144"/>
      <c r="O65" s="144"/>
      <c r="Q65" s="148"/>
    </row>
    <row r="66" spans="3:15" ht="15" customHeight="1">
      <c r="C66" s="18"/>
      <c r="M66" s="144"/>
      <c r="O66" s="144"/>
    </row>
    <row r="67" spans="3:15" ht="15" customHeight="1">
      <c r="C67" s="18"/>
      <c r="M67" s="144"/>
      <c r="O67" s="144"/>
    </row>
    <row r="68" spans="1:15" s="37" customFormat="1" ht="15" customHeight="1">
      <c r="A68" s="120"/>
      <c r="B68" s="120"/>
      <c r="D68" s="120"/>
      <c r="E68" s="120"/>
      <c r="F68" s="120"/>
      <c r="G68" s="120"/>
      <c r="H68" s="45"/>
      <c r="I68" s="121"/>
      <c r="J68" s="121"/>
      <c r="K68" s="121"/>
      <c r="L68" s="60"/>
      <c r="M68" s="122"/>
      <c r="O68" s="122"/>
    </row>
    <row r="69" spans="1:15" ht="15" customHeight="1">
      <c r="A69" s="125" t="s">
        <v>134</v>
      </c>
      <c r="B69" s="149" t="s">
        <v>135</v>
      </c>
      <c r="C69" s="101"/>
      <c r="D69" s="56"/>
      <c r="E69" s="56"/>
      <c r="F69" s="56"/>
      <c r="G69" s="56"/>
      <c r="H69" s="102"/>
      <c r="I69" s="145"/>
      <c r="J69" s="146"/>
      <c r="K69" s="145"/>
      <c r="L69" s="101"/>
      <c r="M69" s="147"/>
      <c r="N69" s="101"/>
      <c r="O69" s="147"/>
    </row>
    <row r="70" spans="3:15" ht="15" customHeight="1">
      <c r="C70" s="18"/>
      <c r="M70" s="144"/>
      <c r="O70" s="144"/>
    </row>
    <row r="71" spans="3:15" ht="15" customHeight="1">
      <c r="C71" s="18"/>
      <c r="M71" s="144"/>
      <c r="O71" s="144"/>
    </row>
    <row r="72" spans="1:15" s="37" customFormat="1" ht="15" customHeight="1">
      <c r="A72" s="147" t="s">
        <v>136</v>
      </c>
      <c r="B72" s="119" t="s">
        <v>137</v>
      </c>
      <c r="D72" s="120"/>
      <c r="E72" s="120"/>
      <c r="F72" s="120"/>
      <c r="G72" s="120"/>
      <c r="H72" s="45"/>
      <c r="I72" s="121"/>
      <c r="J72" s="121"/>
      <c r="K72" s="121"/>
      <c r="L72" s="60"/>
      <c r="M72" s="122"/>
      <c r="O72" s="122"/>
    </row>
    <row r="73" spans="1:15" s="37" customFormat="1" ht="15" customHeight="1">
      <c r="A73" s="119"/>
      <c r="B73" s="120"/>
      <c r="D73" s="120"/>
      <c r="E73" s="120"/>
      <c r="F73" s="120"/>
      <c r="G73" s="120"/>
      <c r="H73" s="45"/>
      <c r="I73" s="121"/>
      <c r="J73" s="121"/>
      <c r="K73" s="121"/>
      <c r="L73" s="60"/>
      <c r="M73" s="122"/>
      <c r="O73" s="122"/>
    </row>
    <row r="74" spans="1:15" ht="15" customHeight="1">
      <c r="A74" s="125" t="s">
        <v>138</v>
      </c>
      <c r="B74" s="56" t="s">
        <v>139</v>
      </c>
      <c r="C74" s="101"/>
      <c r="D74" s="56"/>
      <c r="E74" s="56"/>
      <c r="F74" s="56"/>
      <c r="G74" s="56"/>
      <c r="H74" s="102"/>
      <c r="I74" s="145"/>
      <c r="J74" s="146"/>
      <c r="K74" s="145"/>
      <c r="L74" s="101"/>
      <c r="M74" s="147"/>
      <c r="N74" s="101"/>
      <c r="O74" s="147"/>
    </row>
    <row r="75" spans="3:15" ht="15" customHeight="1">
      <c r="C75" s="18"/>
      <c r="M75" s="144"/>
      <c r="O75" s="144"/>
    </row>
    <row r="76" spans="3:15" ht="15" customHeight="1">
      <c r="C76" s="18"/>
      <c r="M76" s="144"/>
      <c r="O76" s="144"/>
    </row>
    <row r="77" spans="3:15" ht="15" customHeight="1">
      <c r="C77" s="18"/>
      <c r="M77" s="144"/>
      <c r="O77" s="144"/>
    </row>
    <row r="78" spans="3:15" ht="15" customHeight="1">
      <c r="C78" s="18"/>
      <c r="M78" s="144"/>
      <c r="O78" s="144"/>
    </row>
    <row r="79" spans="3:15" ht="15" customHeight="1">
      <c r="C79" s="18"/>
      <c r="M79" s="144"/>
      <c r="O79" s="144"/>
    </row>
    <row r="80" spans="3:15" ht="15" customHeight="1">
      <c r="C80" s="18"/>
      <c r="M80" s="144"/>
      <c r="O80" s="144"/>
    </row>
    <row r="81" spans="3:15" ht="15" customHeight="1">
      <c r="C81" s="18"/>
      <c r="M81" s="144"/>
      <c r="O81" s="144"/>
    </row>
    <row r="82" spans="3:15" ht="15" customHeight="1">
      <c r="C82" s="18"/>
      <c r="M82" s="144"/>
      <c r="O82" s="144"/>
    </row>
    <row r="83" spans="3:15" ht="15" customHeight="1">
      <c r="C83" s="18"/>
      <c r="M83" s="144"/>
      <c r="O83" s="144"/>
    </row>
    <row r="84" spans="3:15" ht="15" customHeight="1">
      <c r="C84" s="18"/>
      <c r="M84" s="144"/>
      <c r="O84" s="144"/>
    </row>
    <row r="85" spans="3:15" ht="15" customHeight="1">
      <c r="C85" s="18"/>
      <c r="M85" s="144"/>
      <c r="O85" s="144"/>
    </row>
    <row r="86" spans="3:15" ht="15" customHeight="1">
      <c r="C86" s="18"/>
      <c r="M86" s="144"/>
      <c r="O86" s="144"/>
    </row>
    <row r="87" spans="1:15" ht="15" customHeight="1">
      <c r="A87" s="125" t="s">
        <v>140</v>
      </c>
      <c r="B87" s="56" t="s">
        <v>141</v>
      </c>
      <c r="C87" s="101"/>
      <c r="D87" s="56"/>
      <c r="E87" s="56"/>
      <c r="F87" s="56"/>
      <c r="G87" s="56"/>
      <c r="H87" s="102"/>
      <c r="I87" s="145"/>
      <c r="J87" s="146"/>
      <c r="K87" s="145"/>
      <c r="L87" s="101"/>
      <c r="M87" s="147"/>
      <c r="N87" s="101"/>
      <c r="O87" s="147"/>
    </row>
    <row r="88" spans="1:15" ht="15" customHeight="1">
      <c r="A88" s="125"/>
      <c r="B88" s="56"/>
      <c r="D88" s="56"/>
      <c r="E88" s="56"/>
      <c r="F88" s="56"/>
      <c r="G88" s="56"/>
      <c r="H88" s="102"/>
      <c r="I88" s="145"/>
      <c r="J88" s="146"/>
      <c r="K88" s="145"/>
      <c r="L88" s="101"/>
      <c r="M88" s="147"/>
      <c r="N88" s="101"/>
      <c r="O88" s="147"/>
    </row>
    <row r="89" spans="3:15" ht="15" customHeight="1">
      <c r="C89" s="18"/>
      <c r="M89" s="144"/>
      <c r="O89" s="144"/>
    </row>
    <row r="90" spans="3:15" ht="15" customHeight="1">
      <c r="C90" s="18"/>
      <c r="M90" s="144"/>
      <c r="O90" s="144"/>
    </row>
    <row r="91" spans="3:15" ht="15" customHeight="1">
      <c r="C91" s="18"/>
      <c r="M91" s="144"/>
      <c r="O91" s="144"/>
    </row>
    <row r="92" spans="3:15" ht="15" customHeight="1">
      <c r="C92" s="18"/>
      <c r="M92" s="144"/>
      <c r="O92" s="144"/>
    </row>
    <row r="93" spans="3:15" ht="15" customHeight="1">
      <c r="C93" s="18"/>
      <c r="M93" s="144"/>
      <c r="O93" s="144"/>
    </row>
    <row r="94" spans="3:15" ht="15" customHeight="1">
      <c r="C94" s="18"/>
      <c r="M94" s="144"/>
      <c r="O94" s="144"/>
    </row>
    <row r="95" spans="3:15" ht="15" customHeight="1">
      <c r="C95" s="18"/>
      <c r="M95" s="144"/>
      <c r="O95" s="144"/>
    </row>
    <row r="96" spans="1:15" ht="15" customHeight="1">
      <c r="A96" s="125" t="s">
        <v>142</v>
      </c>
      <c r="B96" s="56" t="s">
        <v>143</v>
      </c>
      <c r="C96" s="101"/>
      <c r="D96" s="56"/>
      <c r="E96" s="56"/>
      <c r="F96" s="56"/>
      <c r="G96" s="56"/>
      <c r="H96" s="102"/>
      <c r="I96" s="145"/>
      <c r="J96" s="146"/>
      <c r="K96" s="145"/>
      <c r="L96" s="101"/>
      <c r="M96" s="147"/>
      <c r="N96" s="101"/>
      <c r="O96" s="147"/>
    </row>
    <row r="97" spans="3:15" ht="15" customHeight="1">
      <c r="C97" s="18"/>
      <c r="M97" s="144"/>
      <c r="O97" s="144"/>
    </row>
    <row r="98" spans="3:15" ht="15" customHeight="1">
      <c r="C98" s="18"/>
      <c r="M98" s="144"/>
      <c r="O98" s="144"/>
    </row>
    <row r="99" spans="3:15" ht="15" customHeight="1">
      <c r="C99" s="18"/>
      <c r="M99" s="144"/>
      <c r="O99" s="144"/>
    </row>
    <row r="100" spans="1:15" ht="15" customHeight="1">
      <c r="A100" s="125" t="s">
        <v>144</v>
      </c>
      <c r="B100" s="56" t="s">
        <v>145</v>
      </c>
      <c r="C100" s="101"/>
      <c r="D100" s="56"/>
      <c r="E100" s="56"/>
      <c r="F100" s="56"/>
      <c r="G100" s="56"/>
      <c r="H100" s="102"/>
      <c r="I100" s="145"/>
      <c r="J100" s="146"/>
      <c r="K100" s="145"/>
      <c r="L100" s="101"/>
      <c r="M100" s="147"/>
      <c r="N100" s="101"/>
      <c r="O100" s="147"/>
    </row>
    <row r="101" spans="3:15" ht="15" customHeight="1">
      <c r="C101" s="18"/>
      <c r="M101" s="144"/>
      <c r="O101" s="144"/>
    </row>
    <row r="102" spans="1:15" s="37" customFormat="1" ht="15" customHeight="1">
      <c r="A102" s="120"/>
      <c r="B102" s="120"/>
      <c r="D102" s="120"/>
      <c r="E102" s="120"/>
      <c r="F102" s="120"/>
      <c r="G102" s="120"/>
      <c r="H102" s="45"/>
      <c r="I102" s="121"/>
      <c r="J102" s="121"/>
      <c r="K102" s="121"/>
      <c r="L102" s="60"/>
      <c r="M102" s="122"/>
      <c r="O102" s="122"/>
    </row>
    <row r="103" spans="1:15" ht="15" customHeight="1">
      <c r="A103" s="125" t="s">
        <v>146</v>
      </c>
      <c r="B103" s="56" t="s">
        <v>19</v>
      </c>
      <c r="C103" s="101"/>
      <c r="D103" s="56"/>
      <c r="E103" s="56"/>
      <c r="F103" s="56"/>
      <c r="G103" s="56"/>
      <c r="H103" s="102"/>
      <c r="I103" s="145"/>
      <c r="J103" s="146"/>
      <c r="K103" s="145"/>
      <c r="L103" s="101"/>
      <c r="M103" s="147"/>
      <c r="N103" s="101"/>
      <c r="O103" s="147"/>
    </row>
    <row r="104" spans="1:15" ht="15" customHeight="1">
      <c r="A104" s="95"/>
      <c r="B104" s="95"/>
      <c r="C104" s="92"/>
      <c r="D104" s="92"/>
      <c r="E104" s="92"/>
      <c r="F104" s="92"/>
      <c r="G104" s="150" t="str">
        <f>'[1]BS-KLSE'!J11</f>
        <v>30-06-04</v>
      </c>
      <c r="H104" s="133"/>
      <c r="I104" s="134"/>
      <c r="J104" s="135"/>
      <c r="K104" s="136"/>
      <c r="L104" s="136"/>
      <c r="M104" s="137"/>
      <c r="N104" s="151"/>
      <c r="O104" s="152"/>
    </row>
    <row r="105" spans="1:15" ht="15" customHeight="1">
      <c r="A105" s="95"/>
      <c r="B105" s="95"/>
      <c r="C105" s="92"/>
      <c r="D105" s="92"/>
      <c r="E105" s="92"/>
      <c r="F105" s="92"/>
      <c r="G105" s="34" t="s">
        <v>147</v>
      </c>
      <c r="I105" s="20" t="s">
        <v>148</v>
      </c>
      <c r="J105" s="21"/>
      <c r="K105" s="139"/>
      <c r="L105" s="45"/>
      <c r="M105" s="140"/>
      <c r="N105" s="151"/>
      <c r="O105" s="152"/>
    </row>
    <row r="106" spans="1:15" ht="15" customHeight="1">
      <c r="A106" s="95"/>
      <c r="B106" s="95"/>
      <c r="C106" s="92"/>
      <c r="D106" s="92"/>
      <c r="E106" s="92"/>
      <c r="F106" s="92"/>
      <c r="G106" s="34" t="s">
        <v>12</v>
      </c>
      <c r="I106" s="34" t="s">
        <v>12</v>
      </c>
      <c r="K106" s="45"/>
      <c r="L106" s="37"/>
      <c r="M106" s="45"/>
      <c r="N106" s="151"/>
      <c r="O106" s="152"/>
    </row>
    <row r="107" spans="1:15" ht="15" customHeight="1">
      <c r="A107" s="95"/>
      <c r="B107" s="95"/>
      <c r="C107" s="92"/>
      <c r="D107" s="92"/>
      <c r="E107" s="92"/>
      <c r="F107" s="92"/>
      <c r="G107" s="92"/>
      <c r="H107" s="93"/>
      <c r="I107" s="153"/>
      <c r="K107" s="154"/>
      <c r="L107" s="37"/>
      <c r="M107" s="152"/>
      <c r="N107" s="151"/>
      <c r="O107" s="152"/>
    </row>
    <row r="108" spans="1:15" ht="15" customHeight="1">
      <c r="A108" s="95"/>
      <c r="B108" s="95" t="s">
        <v>149</v>
      </c>
      <c r="C108" s="92"/>
      <c r="D108" s="92"/>
      <c r="E108" s="92"/>
      <c r="F108" s="92"/>
      <c r="G108" s="187">
        <f>-191-35+12+424</f>
        <v>210</v>
      </c>
      <c r="H108" s="188"/>
      <c r="I108" s="189">
        <f>150+139-191+424+12-35</f>
        <v>499</v>
      </c>
      <c r="J108" s="155"/>
      <c r="K108" s="156"/>
      <c r="L108" s="157"/>
      <c r="M108" s="157"/>
      <c r="N108" s="151"/>
      <c r="O108" s="152"/>
    </row>
    <row r="109" spans="1:15" ht="15" customHeight="1">
      <c r="A109" s="95"/>
      <c r="B109" s="95" t="s">
        <v>150</v>
      </c>
      <c r="C109" s="92"/>
      <c r="D109" s="92"/>
      <c r="E109" s="92"/>
      <c r="F109" s="92"/>
      <c r="G109" s="187">
        <f>G110-G108</f>
        <v>-1430</v>
      </c>
      <c r="H109" s="188"/>
      <c r="I109" s="187">
        <f>I110-I108</f>
        <v>-1141</v>
      </c>
      <c r="J109" s="155"/>
      <c r="K109" s="156"/>
      <c r="L109" s="157"/>
      <c r="M109" s="157"/>
      <c r="N109" s="151"/>
      <c r="O109" s="152"/>
    </row>
    <row r="110" spans="1:15" ht="15" customHeight="1" thickBot="1">
      <c r="A110" s="95"/>
      <c r="B110" s="95"/>
      <c r="C110" s="92"/>
      <c r="D110" s="92"/>
      <c r="E110" s="92"/>
      <c r="F110" s="92"/>
      <c r="G110" s="190">
        <f>-'[1]PL-KLSE'!H24</f>
        <v>-1220</v>
      </c>
      <c r="H110" s="188"/>
      <c r="I110" s="190">
        <f>-'[1]PL-KLSE'!L24</f>
        <v>-642</v>
      </c>
      <c r="J110" s="155"/>
      <c r="K110" s="158"/>
      <c r="L110" s="157"/>
      <c r="M110" s="158"/>
      <c r="N110" s="151"/>
      <c r="O110" s="152"/>
    </row>
    <row r="111" spans="1:15" ht="15" customHeight="1" thickTop="1">
      <c r="A111" s="95"/>
      <c r="B111" s="95"/>
      <c r="C111" s="92"/>
      <c r="D111" s="92"/>
      <c r="E111" s="92"/>
      <c r="F111" s="92"/>
      <c r="G111" s="92"/>
      <c r="H111" s="93"/>
      <c r="I111" s="153"/>
      <c r="K111" s="33"/>
      <c r="M111" s="152"/>
      <c r="N111" s="151"/>
      <c r="O111" s="152"/>
    </row>
    <row r="112" spans="3:15" ht="15" customHeight="1">
      <c r="C112" s="18"/>
      <c r="M112" s="144"/>
      <c r="O112" s="144"/>
    </row>
    <row r="113" spans="1:15" ht="15" customHeight="1">
      <c r="A113" s="125" t="s">
        <v>151</v>
      </c>
      <c r="B113" s="56" t="s">
        <v>152</v>
      </c>
      <c r="C113" s="101"/>
      <c r="D113" s="56"/>
      <c r="E113" s="56"/>
      <c r="F113" s="56"/>
      <c r="G113" s="56"/>
      <c r="H113" s="102"/>
      <c r="I113" s="145"/>
      <c r="J113" s="146"/>
      <c r="K113" s="145"/>
      <c r="L113" s="101"/>
      <c r="M113" s="147"/>
      <c r="N113" s="101"/>
      <c r="O113" s="147"/>
    </row>
    <row r="114" spans="1:15" ht="15" customHeight="1">
      <c r="A114" s="125"/>
      <c r="B114" s="56"/>
      <c r="C114" s="101"/>
      <c r="D114" s="56"/>
      <c r="E114" s="56"/>
      <c r="F114" s="56"/>
      <c r="G114" s="56"/>
      <c r="H114" s="102"/>
      <c r="I114" s="145"/>
      <c r="J114" s="146"/>
      <c r="K114" s="145"/>
      <c r="L114" s="101"/>
      <c r="M114" s="147"/>
      <c r="N114" s="101"/>
      <c r="O114" s="147"/>
    </row>
    <row r="115" spans="1:15" ht="15" customHeight="1">
      <c r="A115" s="95"/>
      <c r="B115" s="95"/>
      <c r="C115" s="92"/>
      <c r="D115" s="92"/>
      <c r="E115" s="92"/>
      <c r="F115" s="92"/>
      <c r="G115" s="92"/>
      <c r="H115" s="93"/>
      <c r="I115" s="153"/>
      <c r="K115" s="33"/>
      <c r="M115" s="152"/>
      <c r="N115" s="151"/>
      <c r="O115" s="152"/>
    </row>
    <row r="116" spans="3:15" ht="15" customHeight="1">
      <c r="C116" s="18"/>
      <c r="M116" s="144"/>
      <c r="O116" s="144"/>
    </row>
    <row r="117" spans="1:15" ht="15" customHeight="1">
      <c r="A117" s="125" t="s">
        <v>153</v>
      </c>
      <c r="B117" s="56" t="s">
        <v>154</v>
      </c>
      <c r="C117" s="101"/>
      <c r="D117" s="56"/>
      <c r="E117" s="56"/>
      <c r="F117" s="56"/>
      <c r="G117" s="56"/>
      <c r="H117" s="102"/>
      <c r="I117" s="145"/>
      <c r="J117" s="146"/>
      <c r="K117" s="145"/>
      <c r="L117" s="101"/>
      <c r="M117" s="147"/>
      <c r="N117" s="101"/>
      <c r="O117" s="147"/>
    </row>
    <row r="118" spans="1:15" ht="15" customHeight="1">
      <c r="A118" s="125"/>
      <c r="B118" s="56"/>
      <c r="C118" s="101"/>
      <c r="D118" s="56"/>
      <c r="E118" s="56"/>
      <c r="F118" s="56"/>
      <c r="G118" s="56"/>
      <c r="H118" s="102"/>
      <c r="I118" s="145"/>
      <c r="J118" s="146"/>
      <c r="K118" s="145"/>
      <c r="L118" s="101"/>
      <c r="M118" s="147"/>
      <c r="N118" s="101"/>
      <c r="O118" s="147"/>
    </row>
    <row r="119" spans="1:15" ht="15" customHeight="1">
      <c r="A119" s="125"/>
      <c r="B119" s="56"/>
      <c r="C119" s="101"/>
      <c r="D119" s="56"/>
      <c r="E119" s="56"/>
      <c r="F119" s="56"/>
      <c r="G119" s="56"/>
      <c r="H119" s="102"/>
      <c r="I119" s="145"/>
      <c r="J119" s="146"/>
      <c r="K119" s="145"/>
      <c r="L119" s="101"/>
      <c r="M119" s="147"/>
      <c r="N119" s="101"/>
      <c r="O119" s="147"/>
    </row>
    <row r="120" spans="1:15" ht="15" customHeight="1">
      <c r="A120" s="125" t="s">
        <v>155</v>
      </c>
      <c r="B120" s="56" t="s">
        <v>156</v>
      </c>
      <c r="C120" s="101"/>
      <c r="D120" s="56"/>
      <c r="E120" s="56"/>
      <c r="F120" s="56"/>
      <c r="G120" s="56"/>
      <c r="H120" s="102"/>
      <c r="I120" s="145"/>
      <c r="J120" s="146"/>
      <c r="K120" s="145"/>
      <c r="L120" s="101"/>
      <c r="M120" s="147"/>
      <c r="N120" s="101"/>
      <c r="O120" s="147"/>
    </row>
    <row r="121" spans="3:15" ht="15" customHeight="1">
      <c r="C121" s="18"/>
      <c r="M121" s="144"/>
      <c r="O121" s="144"/>
    </row>
    <row r="122" spans="1:15" ht="15" customHeight="1">
      <c r="A122" s="132"/>
      <c r="I122" s="159"/>
      <c r="K122" s="159"/>
      <c r="M122" s="18"/>
      <c r="N122" s="36"/>
      <c r="O122" s="18"/>
    </row>
    <row r="123" spans="1:15" ht="15" customHeight="1">
      <c r="A123" s="132"/>
      <c r="I123" s="159"/>
      <c r="K123" s="159"/>
      <c r="M123" s="18"/>
      <c r="N123" s="36"/>
      <c r="O123" s="18"/>
    </row>
    <row r="124" spans="1:15" ht="15" customHeight="1">
      <c r="A124" s="125" t="s">
        <v>157</v>
      </c>
      <c r="B124" s="56" t="s">
        <v>158</v>
      </c>
      <c r="C124" s="101"/>
      <c r="D124" s="56"/>
      <c r="E124" s="56"/>
      <c r="F124" s="56"/>
      <c r="G124" s="56"/>
      <c r="H124" s="102"/>
      <c r="I124" s="145"/>
      <c r="J124" s="146"/>
      <c r="K124" s="145"/>
      <c r="L124" s="101"/>
      <c r="M124" s="147"/>
      <c r="N124" s="101"/>
      <c r="O124" s="147"/>
    </row>
    <row r="125" spans="1:15" ht="15" customHeight="1">
      <c r="A125" s="95"/>
      <c r="B125" s="95" t="s">
        <v>159</v>
      </c>
      <c r="C125" s="92"/>
      <c r="D125" s="92"/>
      <c r="E125" s="92"/>
      <c r="F125" s="92"/>
      <c r="G125" s="92"/>
      <c r="H125" s="93"/>
      <c r="I125" s="153"/>
      <c r="K125" s="33"/>
      <c r="M125" s="152"/>
      <c r="N125" s="151"/>
      <c r="O125" s="152"/>
    </row>
    <row r="126" spans="1:15" ht="15" customHeight="1">
      <c r="A126" s="95"/>
      <c r="B126" s="95"/>
      <c r="C126" s="92"/>
      <c r="D126" s="92"/>
      <c r="E126" s="92"/>
      <c r="F126" s="92"/>
      <c r="G126" s="92"/>
      <c r="H126" s="93"/>
      <c r="I126" s="153"/>
      <c r="K126" s="33"/>
      <c r="M126" s="152"/>
      <c r="N126" s="151"/>
      <c r="O126" s="152"/>
    </row>
    <row r="127" spans="1:15" ht="15" customHeight="1">
      <c r="A127" s="95"/>
      <c r="B127" s="95"/>
      <c r="C127" s="92"/>
      <c r="D127" s="92"/>
      <c r="E127" s="92"/>
      <c r="F127" s="92"/>
      <c r="G127" s="93" t="s">
        <v>160</v>
      </c>
      <c r="H127" s="93"/>
      <c r="I127" s="93" t="s">
        <v>161</v>
      </c>
      <c r="J127" s="21"/>
      <c r="K127" s="21" t="s">
        <v>57</v>
      </c>
      <c r="M127" s="152"/>
      <c r="N127" s="151"/>
      <c r="O127" s="152"/>
    </row>
    <row r="128" spans="1:15" ht="15" customHeight="1">
      <c r="A128" s="95"/>
      <c r="B128" s="95"/>
      <c r="C128" s="92"/>
      <c r="D128" s="92"/>
      <c r="E128" s="92"/>
      <c r="F128" s="92"/>
      <c r="G128" s="160" t="s">
        <v>12</v>
      </c>
      <c r="H128" s="93"/>
      <c r="I128" s="160" t="s">
        <v>12</v>
      </c>
      <c r="K128" s="160" t="s">
        <v>12</v>
      </c>
      <c r="M128" s="152"/>
      <c r="N128" s="151"/>
      <c r="O128" s="152"/>
    </row>
    <row r="129" spans="1:15" ht="15" customHeight="1">
      <c r="A129" s="95"/>
      <c r="B129" s="95"/>
      <c r="C129" s="92"/>
      <c r="D129" s="92"/>
      <c r="E129" s="92"/>
      <c r="F129" s="92"/>
      <c r="G129" s="153"/>
      <c r="H129" s="93"/>
      <c r="I129" s="153"/>
      <c r="K129" s="153"/>
      <c r="M129" s="152"/>
      <c r="N129" s="151"/>
      <c r="O129" s="152"/>
    </row>
    <row r="130" spans="1:15" ht="15" customHeight="1">
      <c r="A130" s="95"/>
      <c r="B130" s="95" t="s">
        <v>162</v>
      </c>
      <c r="C130" s="92"/>
      <c r="D130" s="92"/>
      <c r="E130" s="92"/>
      <c r="F130" s="92"/>
      <c r="G130" s="153">
        <f>'[1]BS-KLSE'!J52</f>
        <v>27265</v>
      </c>
      <c r="H130" s="93"/>
      <c r="I130" s="153">
        <v>0</v>
      </c>
      <c r="K130" s="153">
        <f>+G130+I130</f>
        <v>27265</v>
      </c>
      <c r="M130" s="152"/>
      <c r="N130" s="151"/>
      <c r="O130" s="152"/>
    </row>
    <row r="131" spans="1:15" ht="15" customHeight="1">
      <c r="A131" s="95"/>
      <c r="B131" s="95" t="s">
        <v>52</v>
      </c>
      <c r="C131" s="92"/>
      <c r="D131" s="92"/>
      <c r="E131" s="92"/>
      <c r="F131" s="92"/>
      <c r="G131" s="153">
        <v>0</v>
      </c>
      <c r="H131" s="93"/>
      <c r="I131" s="153">
        <f>'[1]BS-KLSE'!J53</f>
        <v>38925</v>
      </c>
      <c r="K131" s="153">
        <f>+G131+I131</f>
        <v>38925</v>
      </c>
      <c r="M131" s="152"/>
      <c r="N131" s="151"/>
      <c r="O131" s="152"/>
    </row>
    <row r="132" spans="1:15" ht="15" customHeight="1">
      <c r="A132" s="95"/>
      <c r="B132" s="95" t="s">
        <v>163</v>
      </c>
      <c r="C132" s="92"/>
      <c r="D132" s="92"/>
      <c r="E132" s="92"/>
      <c r="F132" s="92"/>
      <c r="G132" s="153">
        <f>'[1]BS'!U91/1000</f>
        <v>3839.434</v>
      </c>
      <c r="H132" s="93"/>
      <c r="I132" s="153">
        <v>0</v>
      </c>
      <c r="K132" s="153">
        <f>+G132+I132</f>
        <v>3839.434</v>
      </c>
      <c r="M132" s="152"/>
      <c r="N132" s="151"/>
      <c r="O132" s="152"/>
    </row>
    <row r="133" spans="1:15" ht="15" customHeight="1">
      <c r="A133" s="95"/>
      <c r="B133" s="95" t="s">
        <v>164</v>
      </c>
      <c r="C133" s="92"/>
      <c r="D133" s="92"/>
      <c r="E133" s="92"/>
      <c r="F133" s="92"/>
      <c r="G133" s="153">
        <f>'[1]BS-KLSE'!J31-G132</f>
        <v>12066.565999999999</v>
      </c>
      <c r="H133" s="93"/>
      <c r="I133" s="153">
        <v>0</v>
      </c>
      <c r="K133" s="153">
        <f>+G133+I133</f>
        <v>12066.565999999999</v>
      </c>
      <c r="M133" s="152"/>
      <c r="N133" s="151"/>
      <c r="O133" s="152"/>
    </row>
    <row r="134" spans="1:15" ht="15" customHeight="1" thickBot="1">
      <c r="A134" s="95"/>
      <c r="B134" s="95"/>
      <c r="C134" s="92"/>
      <c r="D134" s="92"/>
      <c r="E134" s="92"/>
      <c r="F134" s="92"/>
      <c r="G134" s="161">
        <f>SUM(G130:G133)</f>
        <v>43171</v>
      </c>
      <c r="H134" s="93"/>
      <c r="I134" s="161">
        <f>+I131+I133</f>
        <v>38925</v>
      </c>
      <c r="K134" s="161">
        <f>SUM(K130:K133)</f>
        <v>82096</v>
      </c>
      <c r="M134" s="152"/>
      <c r="N134" s="151"/>
      <c r="O134" s="152"/>
    </row>
    <row r="135" spans="1:15" ht="15" customHeight="1" thickTop="1">
      <c r="A135" s="95"/>
      <c r="B135" s="95"/>
      <c r="C135" s="92"/>
      <c r="D135" s="92"/>
      <c r="E135" s="92"/>
      <c r="F135" s="92"/>
      <c r="G135" s="153"/>
      <c r="H135" s="93"/>
      <c r="I135" s="153"/>
      <c r="K135" s="153"/>
      <c r="M135" s="152"/>
      <c r="N135" s="151"/>
      <c r="O135" s="152"/>
    </row>
    <row r="136" spans="1:15" ht="15" customHeight="1">
      <c r="A136" s="125" t="s">
        <v>165</v>
      </c>
      <c r="B136" s="56" t="s">
        <v>166</v>
      </c>
      <c r="C136" s="101"/>
      <c r="D136" s="56"/>
      <c r="E136" s="56"/>
      <c r="F136" s="56"/>
      <c r="G136" s="56"/>
      <c r="H136" s="102"/>
      <c r="I136" s="145"/>
      <c r="J136" s="146"/>
      <c r="K136" s="145"/>
      <c r="L136" s="101"/>
      <c r="M136" s="147"/>
      <c r="N136" s="101"/>
      <c r="O136" s="147"/>
    </row>
    <row r="137" spans="3:15" ht="15" customHeight="1">
      <c r="C137" s="18"/>
      <c r="M137" s="144"/>
      <c r="O137" s="144"/>
    </row>
    <row r="138" spans="1:15" s="37" customFormat="1" ht="15" customHeight="1">
      <c r="A138" s="120"/>
      <c r="B138" s="120"/>
      <c r="C138" s="120"/>
      <c r="G138" s="60"/>
      <c r="H138" s="45"/>
      <c r="I138" s="154"/>
      <c r="J138" s="154"/>
      <c r="K138" s="154"/>
      <c r="M138" s="121"/>
      <c r="N138" s="162"/>
      <c r="O138" s="121"/>
    </row>
    <row r="139" spans="1:2" ht="15" customHeight="1">
      <c r="A139" s="125" t="s">
        <v>167</v>
      </c>
      <c r="B139" s="56" t="s">
        <v>168</v>
      </c>
    </row>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spans="1:15" ht="15" customHeight="1">
      <c r="A153" s="125" t="s">
        <v>169</v>
      </c>
      <c r="B153" s="56" t="s">
        <v>170</v>
      </c>
      <c r="C153" s="101"/>
      <c r="D153" s="56"/>
      <c r="E153" s="56"/>
      <c r="F153" s="56"/>
      <c r="G153" s="56"/>
      <c r="H153" s="102"/>
      <c r="I153" s="145"/>
      <c r="J153" s="146"/>
      <c r="K153" s="145"/>
      <c r="L153" s="101"/>
      <c r="M153" s="147"/>
      <c r="N153" s="101"/>
      <c r="O153" s="147"/>
    </row>
    <row r="154" spans="3:15" ht="15" customHeight="1">
      <c r="C154" s="18"/>
      <c r="M154" s="144"/>
      <c r="O154" s="144"/>
    </row>
    <row r="155" spans="3:15" ht="15" customHeight="1">
      <c r="C155" s="18"/>
      <c r="M155" s="144"/>
      <c r="O155" s="144"/>
    </row>
    <row r="156" spans="1:15" ht="15" customHeight="1">
      <c r="A156" s="125" t="s">
        <v>171</v>
      </c>
      <c r="B156" s="56" t="s">
        <v>172</v>
      </c>
      <c r="C156" s="101"/>
      <c r="D156" s="56"/>
      <c r="E156" s="56"/>
      <c r="F156" s="56"/>
      <c r="G156" s="56"/>
      <c r="H156" s="102"/>
      <c r="I156" s="145"/>
      <c r="J156" s="146"/>
      <c r="K156" s="145"/>
      <c r="L156" s="101"/>
      <c r="M156" s="147"/>
      <c r="N156" s="101"/>
      <c r="O156" s="147"/>
    </row>
    <row r="157" spans="1:15" ht="15" customHeight="1">
      <c r="A157" s="95"/>
      <c r="B157" s="95"/>
      <c r="C157" s="92"/>
      <c r="D157" s="92"/>
      <c r="E157" s="92"/>
      <c r="F157" s="92"/>
      <c r="I157" s="150" t="str">
        <f>'[1]BS-KLSE'!J11</f>
        <v>30-06-04</v>
      </c>
      <c r="J157" s="133"/>
      <c r="K157" s="134"/>
      <c r="M157" s="152"/>
      <c r="N157" s="151"/>
      <c r="O157" s="152"/>
    </row>
    <row r="158" spans="1:15" ht="15" customHeight="1">
      <c r="A158" s="95"/>
      <c r="B158" s="95"/>
      <c r="C158" s="92"/>
      <c r="D158" s="92"/>
      <c r="E158" s="92"/>
      <c r="F158" s="92"/>
      <c r="I158" s="34" t="s">
        <v>147</v>
      </c>
      <c r="J158" s="34"/>
      <c r="K158" s="20" t="s">
        <v>148</v>
      </c>
      <c r="M158" s="152"/>
      <c r="N158" s="151"/>
      <c r="O158" s="152"/>
    </row>
    <row r="159" spans="1:15" ht="15" customHeight="1">
      <c r="A159" s="95"/>
      <c r="B159" s="95"/>
      <c r="C159" s="92"/>
      <c r="D159" s="92"/>
      <c r="E159" s="92"/>
      <c r="F159" s="92"/>
      <c r="I159" s="34" t="s">
        <v>12</v>
      </c>
      <c r="J159" s="34"/>
      <c r="K159" s="34" t="s">
        <v>12</v>
      </c>
      <c r="M159" s="152"/>
      <c r="N159" s="151"/>
      <c r="O159" s="152"/>
    </row>
    <row r="160" spans="1:15" ht="15" customHeight="1">
      <c r="A160" s="95"/>
      <c r="B160" s="106"/>
      <c r="C160" s="107" t="s">
        <v>173</v>
      </c>
      <c r="D160" s="92"/>
      <c r="E160" s="92"/>
      <c r="F160" s="92"/>
      <c r="G160" s="92"/>
      <c r="H160" s="93"/>
      <c r="I160" s="153"/>
      <c r="K160" s="33"/>
      <c r="M160" s="152"/>
      <c r="N160" s="151"/>
      <c r="O160" s="152"/>
    </row>
    <row r="161" spans="1:15" ht="15" customHeight="1">
      <c r="A161" s="95"/>
      <c r="B161" s="95"/>
      <c r="C161" s="92" t="s">
        <v>174</v>
      </c>
      <c r="D161" s="92"/>
      <c r="E161" s="92"/>
      <c r="F161" s="92"/>
      <c r="G161" s="92"/>
      <c r="H161" s="93"/>
      <c r="I161" s="153">
        <f>'[1]PL-KLSE'!H33</f>
        <v>-12397</v>
      </c>
      <c r="K161" s="153">
        <f>'[1]PL-KLSE'!L33</f>
        <v>-18835</v>
      </c>
      <c r="M161" s="152"/>
      <c r="N161" s="151"/>
      <c r="O161" s="152"/>
    </row>
    <row r="162" spans="1:15" ht="15" customHeight="1">
      <c r="A162" s="95"/>
      <c r="B162" s="95"/>
      <c r="C162" s="92" t="s">
        <v>175</v>
      </c>
      <c r="D162" s="92"/>
      <c r="E162" s="92"/>
      <c r="F162" s="92"/>
      <c r="G162" s="92"/>
      <c r="H162" s="93"/>
      <c r="I162" s="153">
        <f>'[1]EPS'!H23/1000</f>
        <v>195585.5</v>
      </c>
      <c r="K162" s="153">
        <f>'[1]EPS'!G23/1000</f>
        <v>194421.87500000003</v>
      </c>
      <c r="M162" s="152"/>
      <c r="N162" s="151"/>
      <c r="O162" s="152"/>
    </row>
    <row r="163" spans="1:15" ht="15" customHeight="1" thickBot="1">
      <c r="A163" s="95"/>
      <c r="B163" s="95"/>
      <c r="C163" s="92" t="s">
        <v>176</v>
      </c>
      <c r="D163" s="92"/>
      <c r="E163" s="92"/>
      <c r="F163" s="92"/>
      <c r="G163" s="92"/>
      <c r="H163" s="93"/>
      <c r="I163" s="163">
        <f>'[1]PL-KLSE'!H36</f>
        <v>-6.338307407369155</v>
      </c>
      <c r="K163" s="163">
        <f>'[1]PL-KLSE'!L36</f>
        <v>-9.687227700257493</v>
      </c>
      <c r="M163" s="152"/>
      <c r="N163" s="151"/>
      <c r="O163" s="152"/>
    </row>
    <row r="164" spans="1:15" ht="15" customHeight="1">
      <c r="A164" s="95"/>
      <c r="B164" s="95"/>
      <c r="C164" s="92"/>
      <c r="D164" s="92"/>
      <c r="E164" s="92"/>
      <c r="F164" s="92"/>
      <c r="G164" s="92"/>
      <c r="H164" s="93"/>
      <c r="I164" s="153"/>
      <c r="K164" s="33"/>
      <c r="M164" s="152"/>
      <c r="N164" s="151"/>
      <c r="O164" s="152"/>
    </row>
    <row r="165" spans="1:15" ht="15" customHeight="1" hidden="1">
      <c r="A165" s="95"/>
      <c r="B165" s="106" t="s">
        <v>177</v>
      </c>
      <c r="C165" s="107" t="s">
        <v>178</v>
      </c>
      <c r="D165" s="92"/>
      <c r="E165" s="92"/>
      <c r="F165" s="92"/>
      <c r="G165" s="92"/>
      <c r="H165" s="93"/>
      <c r="I165" s="153"/>
      <c r="K165" s="33"/>
      <c r="M165" s="152"/>
      <c r="N165" s="151"/>
      <c r="O165" s="152"/>
    </row>
    <row r="166" spans="1:15" ht="15" customHeight="1" hidden="1">
      <c r="A166" s="95"/>
      <c r="B166" s="164"/>
      <c r="C166" s="165" t="s">
        <v>71</v>
      </c>
      <c r="D166" s="165"/>
      <c r="E166" s="165"/>
      <c r="F166" s="165"/>
      <c r="G166" s="165"/>
      <c r="H166" s="166"/>
      <c r="I166" s="167">
        <f>I161</f>
        <v>-12397</v>
      </c>
      <c r="J166" s="154"/>
      <c r="K166" s="167">
        <f>K161</f>
        <v>-18835</v>
      </c>
      <c r="M166" s="152"/>
      <c r="N166" s="151"/>
      <c r="O166" s="152"/>
    </row>
    <row r="167" spans="1:15" ht="15" customHeight="1" hidden="1">
      <c r="A167" s="95"/>
      <c r="B167" s="164"/>
      <c r="C167" s="165"/>
      <c r="D167" s="165"/>
      <c r="E167" s="165"/>
      <c r="F167" s="165"/>
      <c r="G167" s="165"/>
      <c r="H167" s="166"/>
      <c r="I167" s="167"/>
      <c r="J167" s="154"/>
      <c r="K167" s="156"/>
      <c r="M167" s="152"/>
      <c r="N167" s="151"/>
      <c r="O167" s="152"/>
    </row>
    <row r="168" spans="1:15" ht="15" customHeight="1" hidden="1">
      <c r="A168" s="95"/>
      <c r="B168" s="164"/>
      <c r="C168" s="92" t="s">
        <v>175</v>
      </c>
      <c r="D168" s="92"/>
      <c r="E168" s="92"/>
      <c r="F168" s="165"/>
      <c r="G168" s="165"/>
      <c r="H168" s="166"/>
      <c r="I168" s="168">
        <f>I162</f>
        <v>195585.5</v>
      </c>
      <c r="J168" s="154"/>
      <c r="K168" s="169">
        <f>K162</f>
        <v>194421.87500000003</v>
      </c>
      <c r="M168" s="152"/>
      <c r="N168" s="151"/>
      <c r="O168" s="152"/>
    </row>
    <row r="169" spans="1:15" ht="15" customHeight="1" hidden="1">
      <c r="A169" s="95"/>
      <c r="B169" s="164"/>
      <c r="C169" s="165" t="s">
        <v>179</v>
      </c>
      <c r="D169" s="165"/>
      <c r="E169" s="165"/>
      <c r="F169" s="165"/>
      <c r="G169" s="165"/>
      <c r="H169" s="166"/>
      <c r="I169" s="170"/>
      <c r="J169" s="154"/>
      <c r="K169" s="170"/>
      <c r="M169" s="152"/>
      <c r="N169" s="151"/>
      <c r="O169" s="152"/>
    </row>
    <row r="170" spans="1:15" ht="15" customHeight="1" hidden="1">
      <c r="A170" s="95"/>
      <c r="B170" s="164"/>
      <c r="C170" s="165"/>
      <c r="D170" s="165" t="s">
        <v>180</v>
      </c>
      <c r="E170" s="165"/>
      <c r="F170" s="165"/>
      <c r="G170" s="165"/>
      <c r="H170" s="166"/>
      <c r="I170" s="171">
        <f>ROUND('[1]EPS'!D77/1000,0)</f>
        <v>2707</v>
      </c>
      <c r="J170" s="154"/>
      <c r="K170" s="172">
        <f>I170</f>
        <v>2707</v>
      </c>
      <c r="M170" s="152"/>
      <c r="N170" s="151"/>
      <c r="O170" s="152"/>
    </row>
    <row r="171" spans="1:15" ht="15" customHeight="1" hidden="1">
      <c r="A171" s="95"/>
      <c r="B171" s="164"/>
      <c r="C171" s="165"/>
      <c r="D171" s="165"/>
      <c r="E171" s="165"/>
      <c r="F171" s="165"/>
      <c r="G171" s="165"/>
      <c r="H171" s="166"/>
      <c r="I171" s="173"/>
      <c r="J171" s="154"/>
      <c r="K171" s="173"/>
      <c r="M171" s="152"/>
      <c r="N171" s="151"/>
      <c r="O171" s="152"/>
    </row>
    <row r="172" spans="1:15" ht="15" customHeight="1" hidden="1">
      <c r="A172" s="95"/>
      <c r="B172" s="164"/>
      <c r="C172" s="165" t="s">
        <v>181</v>
      </c>
      <c r="D172" s="165"/>
      <c r="E172" s="165"/>
      <c r="F172" s="165"/>
      <c r="G172" s="165"/>
      <c r="H172" s="166"/>
      <c r="I172" s="171"/>
      <c r="J172" s="154"/>
      <c r="K172" s="171"/>
      <c r="M172" s="152"/>
      <c r="N172" s="151"/>
      <c r="O172" s="152"/>
    </row>
    <row r="173" spans="1:15" ht="15" customHeight="1" hidden="1">
      <c r="A173" s="95"/>
      <c r="B173" s="164"/>
      <c r="C173" s="165"/>
      <c r="D173" s="165" t="s">
        <v>182</v>
      </c>
      <c r="E173" s="165"/>
      <c r="F173" s="165"/>
      <c r="G173" s="165"/>
      <c r="H173" s="166"/>
      <c r="I173" s="173">
        <f>SUM(I168:I171)</f>
        <v>198292.5</v>
      </c>
      <c r="J173" s="154"/>
      <c r="K173" s="173">
        <f>SUM(K168:K171)</f>
        <v>197128.87500000003</v>
      </c>
      <c r="M173" s="152"/>
      <c r="N173" s="151"/>
      <c r="O173" s="152"/>
    </row>
    <row r="174" spans="1:15" ht="15" customHeight="1" hidden="1">
      <c r="A174" s="95"/>
      <c r="B174" s="164"/>
      <c r="C174" s="165" t="s">
        <v>183</v>
      </c>
      <c r="D174" s="165"/>
      <c r="E174" s="165"/>
      <c r="F174" s="165"/>
      <c r="G174" s="165"/>
      <c r="H174" s="166"/>
      <c r="I174" s="174">
        <f>I166/I173*100</f>
        <v>-6.251875386108904</v>
      </c>
      <c r="J174" s="154"/>
      <c r="K174" s="174" t="e">
        <f>#REF!/K173*100</f>
        <v>#REF!</v>
      </c>
      <c r="M174" s="152"/>
      <c r="N174" s="151"/>
      <c r="O174" s="152"/>
    </row>
    <row r="175" spans="1:15" ht="15" customHeight="1">
      <c r="A175" s="125" t="s">
        <v>184</v>
      </c>
      <c r="B175" s="56" t="s">
        <v>185</v>
      </c>
      <c r="C175" s="165"/>
      <c r="D175" s="165"/>
      <c r="E175" s="165"/>
      <c r="F175" s="165"/>
      <c r="G175" s="165"/>
      <c r="H175" s="166"/>
      <c r="I175" s="175"/>
      <c r="J175" s="154"/>
      <c r="K175" s="175"/>
      <c r="M175" s="152"/>
      <c r="N175" s="151"/>
      <c r="O175" s="152"/>
    </row>
    <row r="176" spans="1:15" ht="15" customHeight="1">
      <c r="A176" s="18"/>
      <c r="C176" s="18"/>
      <c r="M176" s="144"/>
      <c r="O176" s="144"/>
    </row>
    <row r="177" spans="3:15" ht="15">
      <c r="C177" s="18"/>
      <c r="M177" s="144"/>
      <c r="O177" s="144"/>
    </row>
    <row r="178" spans="3:15" ht="15" customHeight="1">
      <c r="C178" s="18"/>
      <c r="M178" s="144"/>
      <c r="O178" s="144"/>
    </row>
    <row r="179" spans="2:15" ht="15" customHeight="1">
      <c r="B179" s="56"/>
      <c r="C179" s="18"/>
      <c r="M179" s="144"/>
      <c r="O179" s="144"/>
    </row>
    <row r="180" spans="3:15" ht="15" customHeight="1">
      <c r="C180" s="18"/>
      <c r="M180" s="144"/>
      <c r="O180" s="144"/>
    </row>
    <row r="181" spans="3:15" ht="15" customHeight="1">
      <c r="C181" s="18"/>
      <c r="M181" s="144"/>
      <c r="O181" s="144"/>
    </row>
    <row r="182" spans="1:14" ht="15" customHeight="1">
      <c r="A182" s="19" t="s">
        <v>186</v>
      </c>
      <c r="N182" s="176" t="s">
        <v>187</v>
      </c>
    </row>
    <row r="183" spans="1:14" ht="15" customHeight="1">
      <c r="A183" s="132" t="s">
        <v>188</v>
      </c>
      <c r="N183" s="177" t="s">
        <v>189</v>
      </c>
    </row>
    <row r="184" spans="13:14" ht="15" customHeight="1">
      <c r="M184" s="177" t="s">
        <v>190</v>
      </c>
      <c r="N184" s="177"/>
    </row>
    <row r="185" spans="13:14" ht="15" customHeight="1">
      <c r="M185" s="177"/>
      <c r="N185" s="177"/>
    </row>
  </sheetData>
  <printOptions/>
  <pageMargins left="0.49" right="0.32" top="0.33" bottom="0.56" header="0.24" footer="0.39"/>
  <pageSetup horizontalDpi="600" verticalDpi="600" orientation="portrait" paperSize="9" scale="85" r:id="rId2"/>
  <rowBreaks count="2" manualBreakCount="2">
    <brk id="58" max="255"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cp:lastModifiedBy>
  <cp:lastPrinted>2004-08-26T05:07:01Z</cp:lastPrinted>
  <dcterms:created xsi:type="dcterms:W3CDTF">2004-08-25T05:56:58Z</dcterms:created>
  <dcterms:modified xsi:type="dcterms:W3CDTF">2004-08-26T09:51:22Z</dcterms:modified>
  <cp:category/>
  <cp:version/>
  <cp:contentType/>
  <cp:contentStatus/>
</cp:coreProperties>
</file>